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rlena\Desktop\"/>
    </mc:Choice>
  </mc:AlternateContent>
  <bookViews>
    <workbookView xWindow="0" yWindow="0" windowWidth="19200" windowHeight="11595" tabRatio="500"/>
  </bookViews>
  <sheets>
    <sheet name="SCHOOL PROJECTIONS" sheetId="1" r:id="rId1"/>
    <sheet name="MASTER BID" sheetId="2" r:id="rId2"/>
    <sheet name="FSA" sheetId="3" r:id="rId3"/>
    <sheet name="NORTHWEST" sheetId="4" r:id="rId4"/>
    <sheet name="WAXIE" sheetId="5" r:id="rId5"/>
    <sheet name="GEM STATE" sheetId="6" r:id="rId6"/>
    <sheet name="BRADY" sheetId="7" r:id="rId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7" l="1"/>
  <c r="T9" i="7"/>
  <c r="T8" i="7"/>
  <c r="T7" i="7"/>
  <c r="T6" i="7"/>
  <c r="T5" i="7"/>
  <c r="T4" i="7"/>
  <c r="T3" i="7"/>
  <c r="G10" i="7"/>
  <c r="G9" i="7"/>
  <c r="G8" i="7"/>
  <c r="G7" i="7"/>
  <c r="G6" i="7"/>
  <c r="G5" i="7"/>
  <c r="G4" i="7"/>
  <c r="G3" i="7"/>
  <c r="AC325" i="2"/>
  <c r="AC324" i="2"/>
  <c r="S323" i="2"/>
  <c r="AC323" i="2"/>
  <c r="S322" i="2"/>
  <c r="X322" i="2"/>
  <c r="AC322" i="2"/>
  <c r="AC319" i="2"/>
  <c r="AC316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7" i="2"/>
  <c r="AC277" i="2"/>
  <c r="AC276" i="2"/>
  <c r="AC274" i="2"/>
  <c r="AC273" i="2"/>
  <c r="AC251" i="2"/>
  <c r="AC250" i="2"/>
  <c r="AC249" i="2"/>
  <c r="AC245" i="2"/>
  <c r="AC244" i="2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V133" i="4"/>
  <c r="V134" i="4"/>
  <c r="V135" i="4"/>
  <c r="V136" i="4"/>
  <c r="V125" i="4"/>
  <c r="V126" i="4"/>
  <c r="V127" i="4"/>
  <c r="V128" i="4"/>
  <c r="V129" i="4"/>
  <c r="V130" i="4"/>
  <c r="V131" i="4"/>
  <c r="V132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I64" i="4"/>
  <c r="I63" i="4"/>
  <c r="I52" i="4"/>
  <c r="I20" i="4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I143" i="3"/>
  <c r="I142" i="3"/>
  <c r="I141" i="3"/>
  <c r="I140" i="3"/>
  <c r="I138" i="3"/>
  <c r="I137" i="3"/>
  <c r="I136" i="3"/>
  <c r="I134" i="3"/>
  <c r="I133" i="3"/>
  <c r="I132" i="3"/>
  <c r="I131" i="3"/>
  <c r="I130" i="3"/>
  <c r="I129" i="3"/>
  <c r="I128" i="3"/>
  <c r="I127" i="3"/>
  <c r="I126" i="3"/>
  <c r="I125" i="3"/>
  <c r="I124" i="3"/>
  <c r="I122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8" i="3"/>
  <c r="I87" i="3"/>
  <c r="I86" i="3"/>
  <c r="I85" i="3"/>
  <c r="I84" i="3"/>
  <c r="I83" i="3"/>
  <c r="I82" i="3"/>
  <c r="I81" i="3"/>
  <c r="I80" i="3"/>
  <c r="I77" i="3"/>
  <c r="I75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5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4" i="3"/>
  <c r="I33" i="3"/>
  <c r="I30" i="3"/>
  <c r="I29" i="3"/>
  <c r="I28" i="3"/>
  <c r="I27" i="3"/>
  <c r="I24" i="3"/>
  <c r="I22" i="3"/>
  <c r="I21" i="3"/>
  <c r="I19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312" i="2"/>
  <c r="I311" i="2"/>
  <c r="I310" i="2"/>
  <c r="I309" i="2"/>
  <c r="I307" i="2"/>
  <c r="I305" i="2"/>
  <c r="I302" i="2"/>
  <c r="I297" i="2"/>
  <c r="I295" i="2"/>
  <c r="I294" i="2"/>
  <c r="I288" i="2"/>
  <c r="I287" i="2"/>
  <c r="I280" i="2"/>
  <c r="I272" i="2"/>
  <c r="I269" i="2"/>
  <c r="I268" i="2"/>
  <c r="I267" i="2"/>
  <c r="I264" i="2"/>
  <c r="I263" i="2"/>
  <c r="I262" i="2"/>
  <c r="I255" i="2"/>
  <c r="I254" i="2"/>
  <c r="I253" i="2"/>
  <c r="I248" i="2"/>
  <c r="I247" i="2"/>
  <c r="I246" i="2"/>
  <c r="I244" i="2"/>
  <c r="I240" i="2"/>
  <c r="I237" i="2"/>
  <c r="I236" i="2"/>
  <c r="I235" i="2"/>
  <c r="I234" i="2"/>
  <c r="I233" i="2"/>
  <c r="I232" i="2"/>
  <c r="I231" i="2"/>
  <c r="I230" i="2"/>
  <c r="I229" i="2"/>
  <c r="I228" i="2"/>
  <c r="N227" i="2"/>
  <c r="I227" i="2"/>
  <c r="I226" i="2"/>
  <c r="I225" i="2"/>
  <c r="I224" i="2"/>
  <c r="I223" i="2"/>
  <c r="I222" i="2"/>
  <c r="I219" i="2"/>
  <c r="I218" i="2"/>
  <c r="I217" i="2"/>
  <c r="I216" i="2"/>
  <c r="I215" i="2"/>
  <c r="I213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0" i="2"/>
  <c r="I188" i="2"/>
  <c r="I187" i="2"/>
  <c r="I185" i="2"/>
  <c r="I183" i="2"/>
  <c r="I182" i="2"/>
  <c r="I180" i="2"/>
  <c r="I179" i="2"/>
  <c r="I178" i="2"/>
  <c r="I176" i="2"/>
  <c r="I172" i="2"/>
  <c r="I171" i="2"/>
  <c r="I170" i="2"/>
  <c r="I168" i="2"/>
  <c r="I161" i="2"/>
  <c r="I158" i="2"/>
  <c r="I156" i="2"/>
  <c r="I154" i="2"/>
  <c r="I153" i="2"/>
  <c r="I150" i="2"/>
  <c r="I149" i="2"/>
  <c r="I148" i="2"/>
  <c r="I147" i="2"/>
  <c r="I146" i="2"/>
  <c r="I145" i="2"/>
  <c r="I144" i="2"/>
  <c r="I142" i="2"/>
  <c r="I141" i="2"/>
  <c r="I140" i="2"/>
  <c r="I134" i="2"/>
  <c r="I132" i="2"/>
  <c r="I128" i="2"/>
  <c r="I126" i="2"/>
  <c r="I125" i="2"/>
  <c r="I124" i="2"/>
  <c r="I123" i="2"/>
  <c r="I121" i="2"/>
  <c r="I116" i="2"/>
  <c r="I115" i="2"/>
  <c r="I114" i="2"/>
  <c r="I113" i="2"/>
  <c r="I112" i="2"/>
  <c r="I111" i="2"/>
  <c r="I109" i="2"/>
  <c r="I108" i="2"/>
  <c r="I107" i="2"/>
  <c r="I106" i="2"/>
  <c r="I105" i="2"/>
  <c r="I104" i="2"/>
  <c r="N103" i="2"/>
  <c r="I103" i="2"/>
  <c r="N102" i="2"/>
  <c r="I102" i="2"/>
  <c r="N101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6" i="2"/>
  <c r="I85" i="2"/>
  <c r="I83" i="2"/>
  <c r="I79" i="2"/>
  <c r="I78" i="2"/>
  <c r="I77" i="2"/>
  <c r="N77" i="2"/>
  <c r="I76" i="2"/>
  <c r="I75" i="2"/>
  <c r="I74" i="2"/>
  <c r="I73" i="2"/>
  <c r="I72" i="2"/>
  <c r="I71" i="2"/>
  <c r="I70" i="2"/>
  <c r="I66" i="2"/>
  <c r="I65" i="2"/>
  <c r="I63" i="2"/>
  <c r="I62" i="2"/>
  <c r="I61" i="2"/>
  <c r="I59" i="2"/>
  <c r="I58" i="2"/>
  <c r="I53" i="2"/>
  <c r="I52" i="2"/>
  <c r="I48" i="2"/>
  <c r="I47" i="2"/>
  <c r="I46" i="2"/>
  <c r="I45" i="2"/>
  <c r="I42" i="2"/>
  <c r="I40" i="2"/>
  <c r="I36" i="2"/>
  <c r="I35" i="2"/>
  <c r="I34" i="2"/>
  <c r="N33" i="2"/>
  <c r="I33" i="2"/>
  <c r="I32" i="2"/>
  <c r="I31" i="2"/>
  <c r="I30" i="2"/>
  <c r="I29" i="2"/>
  <c r="I28" i="2"/>
  <c r="I26" i="2"/>
  <c r="I25" i="2"/>
  <c r="N25" i="2"/>
  <c r="I24" i="2"/>
  <c r="I17" i="2"/>
  <c r="I16" i="2"/>
  <c r="I15" i="2"/>
  <c r="I14" i="2"/>
  <c r="I13" i="2"/>
  <c r="I12" i="2"/>
  <c r="I11" i="2"/>
  <c r="I7" i="2"/>
  <c r="I5" i="2"/>
  <c r="I4" i="2"/>
  <c r="S307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66" i="2"/>
  <c r="I266" i="2"/>
  <c r="X265" i="2"/>
  <c r="I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N177" i="2"/>
  <c r="I177" i="2"/>
  <c r="I163" i="2"/>
  <c r="I162" i="2"/>
  <c r="I160" i="2"/>
  <c r="I137" i="2"/>
  <c r="I136" i="2"/>
  <c r="I133" i="2"/>
  <c r="I122" i="2"/>
  <c r="I120" i="2"/>
  <c r="X3" i="2"/>
  <c r="S3" i="2"/>
  <c r="I3" i="2"/>
  <c r="V302" i="1"/>
  <c r="V305" i="1"/>
  <c r="V306" i="1"/>
  <c r="AA266" i="1"/>
  <c r="AA265" i="1"/>
  <c r="AP245" i="1"/>
  <c r="AF177" i="1"/>
  <c r="AA177" i="1"/>
  <c r="AA163" i="1"/>
  <c r="AA162" i="1"/>
  <c r="AA160" i="1"/>
  <c r="AA137" i="1"/>
  <c r="AA136" i="1"/>
  <c r="AA133" i="1"/>
  <c r="AA122" i="1"/>
  <c r="AA120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4" i="1"/>
  <c r="AP3" i="1"/>
  <c r="AK307" i="1"/>
  <c r="AK3" i="1"/>
  <c r="AA3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3" i="1"/>
  <c r="V304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4" i="1"/>
</calcChain>
</file>

<file path=xl/comments1.xml><?xml version="1.0" encoding="utf-8"?>
<comments xmlns="http://schemas.openxmlformats.org/spreadsheetml/2006/main">
  <authors>
    <author>Deanna Comstock</author>
  </authors>
  <commentList>
    <comment ref="AM248" authorId="0" shapeId="0">
      <text>
        <r>
          <rPr>
            <b/>
            <sz val="9"/>
            <color indexed="81"/>
            <rFont val="Tahoma"/>
          </rPr>
          <t>Deanna Comstock:</t>
        </r>
        <r>
          <rPr>
            <sz val="9"/>
            <color indexed="81"/>
            <rFont val="Tahoma"/>
          </rPr>
          <t xml:space="preserve">
Da</t>
        </r>
      </text>
    </comment>
    <comment ref="AM291" authorId="0" shapeId="0">
      <text>
        <r>
          <rPr>
            <b/>
            <sz val="9"/>
            <color indexed="81"/>
            <rFont val="Tahoma"/>
          </rPr>
          <t>Deanna Comstock: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Deanna Comstock</author>
  </authors>
  <commentList>
    <comment ref="U248" authorId="0" shapeId="0">
      <text>
        <r>
          <rPr>
            <b/>
            <sz val="9"/>
            <color indexed="81"/>
            <rFont val="Tahoma"/>
          </rPr>
          <t>Deanna Comstock:</t>
        </r>
        <r>
          <rPr>
            <sz val="9"/>
            <color indexed="81"/>
            <rFont val="Tahoma"/>
          </rPr>
          <t xml:space="preserve">
Da</t>
        </r>
      </text>
    </comment>
    <comment ref="U291" authorId="0" shapeId="0">
      <text>
        <r>
          <rPr>
            <b/>
            <sz val="9"/>
            <color indexed="81"/>
            <rFont val="Tahoma"/>
          </rPr>
          <t>Deanna Comstock: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Deanna Comstock</author>
  </authors>
  <commentList>
    <comment ref="D34" authorId="0" shapeId="0">
      <text>
        <r>
          <rPr>
            <b/>
            <sz val="9"/>
            <color indexed="81"/>
            <rFont val="Tahoma"/>
          </rPr>
          <t>Deanna Comstock: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<sst xmlns="http://schemas.openxmlformats.org/spreadsheetml/2006/main" count="7474" uniqueCount="1602">
  <si>
    <t xml:space="preserve">Magic Valley Coop                                                           </t>
  </si>
  <si>
    <t>BUHL</t>
  </si>
  <si>
    <t>CASTLEFORD</t>
  </si>
  <si>
    <t>DIETRICH</t>
  </si>
  <si>
    <t>GLENNS FERRY</t>
  </si>
  <si>
    <t>GOODING</t>
  </si>
  <si>
    <t>HAGERMAN</t>
  </si>
  <si>
    <t>HANSEN</t>
  </si>
  <si>
    <t>ISDB</t>
  </si>
  <si>
    <t>IMMANUEL LUTHERAN</t>
  </si>
  <si>
    <t>KIMBERLY</t>
  </si>
  <si>
    <t>MURTAUGH</t>
  </si>
  <si>
    <t>RICHFIELD</t>
  </si>
  <si>
    <t>SHOSHONE</t>
  </si>
  <si>
    <t>VALLEY</t>
  </si>
  <si>
    <t>WENDELL</t>
  </si>
  <si>
    <t>TOTALS</t>
  </si>
  <si>
    <t>MAIN ENTRÉES-MEATS &amp; ALTERNATES</t>
  </si>
  <si>
    <t>APPROVED BRANDS</t>
  </si>
  <si>
    <t>BACON</t>
  </si>
  <si>
    <t>300 Ct</t>
  </si>
  <si>
    <t>BEEF FINGERSTEAK</t>
  </si>
  <si>
    <t>B&amp; D FOODS A3510CN                                           KINGS COMMAND 7220</t>
  </si>
  <si>
    <t>40/4.5 oz       240/15# Case</t>
  </si>
  <si>
    <t>BEEF PATTY</t>
  </si>
  <si>
    <t>TFS                                                                                    TYSON                                                                             ADVANCE</t>
  </si>
  <si>
    <t>140 ct</t>
  </si>
  <si>
    <t>BREAKFAST BAGEL, STUFFED</t>
  </si>
  <si>
    <t>CREAM CHEESE STUFFED                                               Strawberry, 38413                                                             Cinnamon, 38399</t>
  </si>
  <si>
    <t xml:space="preserve">PILLSBURY                                                                     </t>
  </si>
  <si>
    <t>TFS</t>
  </si>
  <si>
    <t>320/.7</t>
  </si>
  <si>
    <t>BURRITO, BREAKFAST 4 oz</t>
  </si>
  <si>
    <t>MCI/ LOS CABOS  98336</t>
  </si>
  <si>
    <t xml:space="preserve">72/4 oz </t>
  </si>
  <si>
    <t>BREAKFAST COMBO BAR</t>
  </si>
  <si>
    <t>Ham, potato &amp; egg</t>
  </si>
  <si>
    <t>HORMEL</t>
  </si>
  <si>
    <t>82 ct/2 oz</t>
  </si>
  <si>
    <t>BREAKFAST ON A STICK</t>
  </si>
  <si>
    <t>FOSTER FARMS                                                                 STATE FAIR</t>
  </si>
  <si>
    <t>60/2.67 oz</t>
  </si>
  <si>
    <t>BREAKFAST, PIZZA</t>
  </si>
  <si>
    <t>128/3 oz case</t>
  </si>
  <si>
    <t>BREAKFAST, ROLLED TACO</t>
  </si>
  <si>
    <t>RUIZ 41525</t>
  </si>
  <si>
    <t>50/2.5oz</t>
  </si>
  <si>
    <t>BREAKFAST SANDWICH</t>
  </si>
  <si>
    <t xml:space="preserve">EGG &amp; CHEESE </t>
  </si>
  <si>
    <t xml:space="preserve">ADVANCE PIERRE   68079 OR 68061                                                   TFS                                                                                JIMMY DEAN         </t>
  </si>
  <si>
    <t>100 CT</t>
  </si>
  <si>
    <t>BREAKFAST SLIDER</t>
  </si>
  <si>
    <t>Sausage, Egg &amp; Cheese AND SW Egg &amp; Cheese</t>
  </si>
  <si>
    <t>BEACON STREET 55226 &amp; 55230</t>
  </si>
  <si>
    <t>160 CT</t>
  </si>
  <si>
    <t>BURRITO  3.95 oz</t>
  </si>
  <si>
    <t xml:space="preserve">LOS CABOS 64341                                                                            </t>
  </si>
  <si>
    <t>LOS CABOS  64040</t>
  </si>
  <si>
    <t xml:space="preserve">BURRITO, 5.2 oz SCRATCH COOK LOOK </t>
  </si>
  <si>
    <t xml:space="preserve">LOS CABOS 63457                                                                              </t>
  </si>
  <si>
    <t>48 ct</t>
  </si>
  <si>
    <t>BURRITO, 5.2 oz</t>
  </si>
  <si>
    <t>LOS CABOS 69542                                                    RUIZ 6115</t>
  </si>
  <si>
    <t>BURRITO, 6.68 oz</t>
  </si>
  <si>
    <t>LOS CABOS 63456                                                    RUIZ 1235</t>
  </si>
  <si>
    <t>CHEESE, CHEDDAR SHREDDED</t>
  </si>
  <si>
    <t>Cheese, shredded cheddar 100%  No imitation</t>
  </si>
  <si>
    <t>DELLA VITA                                                           SORENTO                                                                          KRAFT                                                                                  CACHE VALLEY                                                                 LEPRINO</t>
  </si>
  <si>
    <t xml:space="preserve">Per#   </t>
  </si>
  <si>
    <t>CHEESE MOZZARELLA SHREDDED</t>
  </si>
  <si>
    <t>4/5#</t>
  </si>
  <si>
    <t>CHEESE</t>
  </si>
  <si>
    <t>String, individually wrapped</t>
  </si>
  <si>
    <t>CACHE VALLEY                                                              SCHOOL CHOICE                                                          PRECIOUS</t>
  </si>
  <si>
    <t>160/1 oz</t>
  </si>
  <si>
    <t>CHICKEN, Fajita Seasoned</t>
  </si>
  <si>
    <t>Marinated, fully cooked sliced thigh meat</t>
  </si>
  <si>
    <t>10# case</t>
  </si>
  <si>
    <t>CHICKEN, Popcorn</t>
  </si>
  <si>
    <t>TFS                                                                               TYSON                                                                               PRIVATE LABEL</t>
  </si>
  <si>
    <t>CHICKEN, PATTY/FILLET</t>
  </si>
  <si>
    <t xml:space="preserve">Glazed, NON-BREADED, Fully Cooked, </t>
  </si>
  <si>
    <t>TFS                                                                           PIERRE 275-828</t>
  </si>
  <si>
    <t>CHICKEN - Shredded White Meat</t>
  </si>
  <si>
    <t>TFS                                                                               TYSON</t>
  </si>
  <si>
    <t>CHICKEN, DRUMSTICK</t>
  </si>
  <si>
    <t xml:space="preserve">Fully cooked, UNBREADED, BBQ 2 M/MA </t>
  </si>
  <si>
    <t>TYSON SLUGGER 133 -928</t>
  </si>
  <si>
    <t>2/5lb</t>
  </si>
  <si>
    <t xml:space="preserve">CHICKEN, WINGS </t>
  </si>
  <si>
    <t>Buffalo SEASONED, 2 M/MA</t>
  </si>
  <si>
    <t>TYSON WINGS OF FIRE  5210-0928                                                                        ADVANCE - PIERRE</t>
  </si>
  <si>
    <t>10#</t>
  </si>
  <si>
    <t>CHICKEN FRIED BEEF PATTY, BREADED</t>
  </si>
  <si>
    <t xml:space="preserve">ADVANCE PIERRE 68035                                                 TFS  72521  </t>
  </si>
  <si>
    <t>40/3.88 oz       60/4 oz</t>
  </si>
  <si>
    <t>CORN DOG- WHOLE GRAIN</t>
  </si>
  <si>
    <t>FOSTER FARMS                                                                 STATE FAIR                                                                   TFS</t>
  </si>
  <si>
    <t>72 ct case</t>
  </si>
  <si>
    <t>CORN DOG, MINI</t>
  </si>
  <si>
    <t>FOSTER FARMS                                                      STATE FAIR                                                                     TFS</t>
  </si>
  <si>
    <t>240/.72 oz</t>
  </si>
  <si>
    <t>EGG ROLL, 3 oz.</t>
  </si>
  <si>
    <t>MINH                                                                               TFS</t>
  </si>
  <si>
    <t>100/3 oz each</t>
  </si>
  <si>
    <t>FISH, RAINBOW TREASURES</t>
  </si>
  <si>
    <t>CLEAR SPRINGS</t>
  </si>
  <si>
    <t>FISH, TROUT SQUARES</t>
  </si>
  <si>
    <t>10#/3 oz each</t>
  </si>
  <si>
    <t>FISH, TROUT SQUARES, Sriracha</t>
  </si>
  <si>
    <t>10#/3.7 oz each</t>
  </si>
  <si>
    <t>GLUTEN FREE - Lunch Boxes</t>
  </si>
  <si>
    <t xml:space="preserve"> 4 varieties of lunch boxes.  </t>
  </si>
  <si>
    <t>MR. SIPS or EQUAL</t>
  </si>
  <si>
    <t>1/5 lunches</t>
  </si>
  <si>
    <t>HAM</t>
  </si>
  <si>
    <t>30#</t>
  </si>
  <si>
    <t>HAM, SLICED</t>
  </si>
  <si>
    <t xml:space="preserve">TFS                                                                                      CLOVERDALE                                                               </t>
  </si>
  <si>
    <t>12# case</t>
  </si>
  <si>
    <t>HOT POCKETS, HAM &amp; CHEESE</t>
  </si>
  <si>
    <t xml:space="preserve">TFS                                                                               TONY's                                                                                                                                               </t>
  </si>
  <si>
    <t>48/4 oz              120/4oz</t>
  </si>
  <si>
    <t>HOT POCKETS, PIZZA</t>
  </si>
  <si>
    <t xml:space="preserve">TFS                                                                               TONY's </t>
  </si>
  <si>
    <t>PEANUT BUTTER &amp; JELLY UNCRUSTABLE</t>
  </si>
  <si>
    <t xml:space="preserve">STRAWBERRY &amp; PEANUT BUTTER  5150021027                             GRAPE &amp; PEANUT BUTTER 5150021027 </t>
  </si>
  <si>
    <t>72/5.3Z</t>
  </si>
  <si>
    <t>PEPPERONI, sliced</t>
  </si>
  <si>
    <t>Sliced for pizza  320 slices per # CN LABELED PREFERRED</t>
  </si>
  <si>
    <t>PIZZA, PULL APART</t>
  </si>
  <si>
    <t>PIZZA, 16" Round</t>
  </si>
  <si>
    <t>SCHWANNS   78399                                                   SCHWANNS 78638                                                                TFS 35B</t>
  </si>
  <si>
    <t>72 ct               6/48z</t>
  </si>
  <si>
    <t>6/48z</t>
  </si>
  <si>
    <t>72 CT</t>
  </si>
  <si>
    <t>PORK CHOPPIE</t>
  </si>
  <si>
    <t xml:space="preserve">TFS                                                                                      ADVANCE </t>
  </si>
  <si>
    <t>40/3.75 oz</t>
  </si>
  <si>
    <t>TUNA, LT. (POUCH)</t>
  </si>
  <si>
    <t xml:space="preserve">Vacuum sealed POUCH, packed tuna in water.  </t>
  </si>
  <si>
    <t>CHICKEN OF THE SEA                                              STARKIST 514540</t>
  </si>
  <si>
    <t>6/43 oz</t>
  </si>
  <si>
    <t>TURKEY BREAST, SLICED</t>
  </si>
  <si>
    <t xml:space="preserve">Precooked sliced, turkey breast  </t>
  </si>
  <si>
    <t xml:space="preserve">TFS                                                                                   JENNIE-O </t>
  </si>
  <si>
    <t>WEINERS, BEEF 8/1</t>
  </si>
  <si>
    <t>8 TO 1, ALL BEEF FRANK</t>
  </si>
  <si>
    <t>GEM PACK                                                                       FALLS BRAND</t>
  </si>
  <si>
    <t>25# case</t>
  </si>
  <si>
    <t>WIENERS, TURKEY 8/1</t>
  </si>
  <si>
    <t>USDA inspected, 8/1</t>
  </si>
  <si>
    <t>JENNIE-O OR EQUAL</t>
  </si>
  <si>
    <t>20# case</t>
  </si>
  <si>
    <t>YOGURT (4 oz)</t>
  </si>
  <si>
    <t xml:space="preserve">TRIX                                                                                UPSTATE </t>
  </si>
  <si>
    <t>48/4 oz case</t>
  </si>
  <si>
    <t>YOGURT (BULK POUCH)</t>
  </si>
  <si>
    <t>YOPLAIT                                                                            DISTRIBUTOR CHOICE</t>
  </si>
  <si>
    <t>6/4#</t>
  </si>
  <si>
    <t>FRUIT &amp; FRUIT JUICES</t>
  </si>
  <si>
    <t>APPLE SLICES</t>
  </si>
  <si>
    <t>U.S. Grade A fancy, peeled, solid pack</t>
  </si>
  <si>
    <t>PRIVATE LABEL                                                             RESTAURANT'S PRIDE                                                   MOTTS                                                                               TREE TOP</t>
  </si>
  <si>
    <t>6/#10 case</t>
  </si>
  <si>
    <t>APPLES, SLICED, PRE-PACKED</t>
  </si>
  <si>
    <t>FRESH CUT, INDIVIDUALLY PACKAGED, 2 OZ</t>
  </si>
  <si>
    <t>TREE TOP 1967 &amp; 2199                                             SENECA                                                                        DISTRIBUTOR CHOICE</t>
  </si>
  <si>
    <t>64/2OZ</t>
  </si>
  <si>
    <t>APPLESAUCE</t>
  </si>
  <si>
    <t xml:space="preserve">Unsweetened, first quality </t>
  </si>
  <si>
    <t xml:space="preserve">PRIVATE LABEL                                                             RESTAURANT'S PRIDE                                                   MOTTS                                                                               TREE TOP                                                                                       </t>
  </si>
  <si>
    <t>APPLESAUCE, CUPS</t>
  </si>
  <si>
    <t>FLAVORS: Traditional, Apple- Cinnamon, Strawberry, Strawberry Banana</t>
  </si>
  <si>
    <t xml:space="preserve">MOTTS NATURAL                                                                        TFS                                                                                      NATIONAL FOOD GROUP                                                 TREE TOP                                                       </t>
  </si>
  <si>
    <t>4 oz Cups</t>
  </si>
  <si>
    <t>FRUIT COCKTAIL</t>
  </si>
  <si>
    <t xml:space="preserve">U.S. Grade B choice, light syrup  </t>
  </si>
  <si>
    <t>SIGNATURE or EQUAL</t>
  </si>
  <si>
    <t>FRUIT COCKTAIL - TROPICAL</t>
  </si>
  <si>
    <t>Pineapple, red &amp; yellow papaya chunks, light fruit juice</t>
  </si>
  <si>
    <t xml:space="preserve">SIGNATURE                                                                     FESTIVAL                                                                   DOLE                                                                               DUCHESS </t>
  </si>
  <si>
    <t>6/10#</t>
  </si>
  <si>
    <t>FRUIT CUPS - Assorted</t>
  </si>
  <si>
    <t>FLAVORS: Applesauce, Peaches, Pears, Tropical Fruit, Mandarin Oranges</t>
  </si>
  <si>
    <t xml:space="preserve">DOLE                                                                               TFS                                                                                     DUCHESS                                                                                    NATIONAL FOOD GROUP                                                       </t>
  </si>
  <si>
    <t xml:space="preserve">96/4.5 oz </t>
  </si>
  <si>
    <t>100% JUICE.   Frozen.  No k-pac  Must be carton</t>
  </si>
  <si>
    <t xml:space="preserve">NATURAL COUNTRY                                                       SIGNATURE                                                                    EARTHWISE                                                              </t>
  </si>
  <si>
    <t>70/4 oz</t>
  </si>
  <si>
    <t xml:space="preserve"> 100% CRAN.COCKTAIL. Frozen.  No k-pac  Must be carton</t>
  </si>
  <si>
    <t>100% JUICE. Frozen.  No k-pac  Must be carton</t>
  </si>
  <si>
    <t>100% JUICE. Frozen,  No k-pac  Must be carton</t>
  </si>
  <si>
    <t>MANGOS, FROZEN</t>
  </si>
  <si>
    <t>FROZEN MANGO CHUNKS</t>
  </si>
  <si>
    <t xml:space="preserve">DOLE                                                                         FLAV-R-PAC </t>
  </si>
  <si>
    <t>2/5LB</t>
  </si>
  <si>
    <t>ORANGES, MANDARIN</t>
  </si>
  <si>
    <t>100 % Whole segments, packed in juice or light syrup First Quality</t>
  </si>
  <si>
    <t>FESTIVAL                                                                     DUCHESS</t>
  </si>
  <si>
    <t>6/#10</t>
  </si>
  <si>
    <t>PEACHES</t>
  </si>
  <si>
    <t>Sliced,  packed in juice, First Quality</t>
  </si>
  <si>
    <t xml:space="preserve">SIGNATURE                                                                   SENECA                                                                        RESTAURANT'S PRIDE </t>
  </si>
  <si>
    <t>PEACHES, FROZEN</t>
  </si>
  <si>
    <t>FROZEN, DICED</t>
  </si>
  <si>
    <t>4/5LB</t>
  </si>
  <si>
    <t>PEARS, DICED</t>
  </si>
  <si>
    <t>Diced, Bartlett, packed in juice, First Quality</t>
  </si>
  <si>
    <t xml:space="preserve">SIGNATURE                                                                   PRIVATE LABEL                                                                      RESTAURANT'S PRIDE </t>
  </si>
  <si>
    <t>PEARS, SLICED</t>
  </si>
  <si>
    <t>PINEAPPLE, CHUNKS or TIDBITS</t>
  </si>
  <si>
    <t xml:space="preserve">Packed in juice, First Quality,  Drained, minimum wt, 65.76 oz.  </t>
  </si>
  <si>
    <t xml:space="preserve">FESTIVAL                                                                     DUCHESS                </t>
  </si>
  <si>
    <t>STRAWBERRIES FROZEN</t>
  </si>
  <si>
    <t xml:space="preserve">Frozen, sliced.  U.S. Grade A. </t>
  </si>
  <si>
    <t>SIMPLOT or EQUAL</t>
  </si>
  <si>
    <t>30# tub</t>
  </si>
  <si>
    <t>WATER - SPRING</t>
  </si>
  <si>
    <t>NESTLE or EQUAL</t>
  </si>
  <si>
    <t>24/16.9 oz</t>
  </si>
  <si>
    <t>VEGETABLES</t>
  </si>
  <si>
    <t>BEANS, GREEN</t>
  </si>
  <si>
    <t xml:space="preserve">Grade A fancy cut no stems.  </t>
  </si>
  <si>
    <t>BEANS, PORK</t>
  </si>
  <si>
    <t>Pork &amp; Beans</t>
  </si>
  <si>
    <t>VAN DE CAMP                                                                 SENECA                                                                             DISTRIBUTOR'S CHOICE</t>
  </si>
  <si>
    <t>BEANS, PINTO</t>
  </si>
  <si>
    <t>Canned</t>
  </si>
  <si>
    <t xml:space="preserve">                                                                                                        DISTRIBUTOR'S CHOICE</t>
  </si>
  <si>
    <t>BEANS, REFRIED</t>
  </si>
  <si>
    <t>Dehydrated, no trans fats</t>
  </si>
  <si>
    <t>SANTIAGO 54914</t>
  </si>
  <si>
    <t>6/27.09 oz bg</t>
  </si>
  <si>
    <t>BEANS, REFRIED, Low sodium</t>
  </si>
  <si>
    <t>Smart Serving, Low-Sodium Refried Bean</t>
  </si>
  <si>
    <t>SANTIAGO 10302</t>
  </si>
  <si>
    <t>6/26.25 oz bg</t>
  </si>
  <si>
    <t>CORN, CANNED</t>
  </si>
  <si>
    <t>Whole kernel golden, Sweet, First Quality Drained wt. minimum 75 oz.</t>
  </si>
  <si>
    <t>LIBBY'S                                                                                SENECA                                                                            DISTRIBUTOR'S CHOICE</t>
  </si>
  <si>
    <t>CORN, FROZEN</t>
  </si>
  <si>
    <t>Whole kernel, U.S. Grade A bulk pack</t>
  </si>
  <si>
    <t>FAJITA BLEND MIX (IQF) VEGETABLES</t>
  </si>
  <si>
    <t>OLIVES</t>
  </si>
  <si>
    <t>Black slices. No imports</t>
  </si>
  <si>
    <t>DISTRIBUTOR CHOICE</t>
  </si>
  <si>
    <t xml:space="preserve">6/#10 </t>
  </si>
  <si>
    <t>ONIONS, DEHYDRATED</t>
  </si>
  <si>
    <t>Chopped or diced</t>
  </si>
  <si>
    <t>15# case</t>
  </si>
  <si>
    <t>PEAS</t>
  </si>
  <si>
    <t>Frozen, green, bulk, First Quality</t>
  </si>
  <si>
    <t>PEPPERS, GREEN CHILES</t>
  </si>
  <si>
    <t>12/#2 1/2 cans, diced</t>
  </si>
  <si>
    <t>12/#2 1/2 case</t>
  </si>
  <si>
    <t>PEPPERS, JALAPENO</t>
  </si>
  <si>
    <t>Sliced</t>
  </si>
  <si>
    <t>4/80 oz</t>
  </si>
  <si>
    <t>POTATOES</t>
  </si>
  <si>
    <t xml:space="preserve">AuGratin, dehydrated, </t>
  </si>
  <si>
    <t>IDAHO'S FINEST                                                                                                           BASIC AMERICAN</t>
  </si>
  <si>
    <t>12/16.3 oz</t>
  </si>
  <si>
    <t>POTATOES, FRENCH FRIES</t>
  </si>
  <si>
    <t>Regular Cut, Straight Cut</t>
  </si>
  <si>
    <t xml:space="preserve">LAMB WESTON - GEN 7 (X13)                                        SIMPLOT - </t>
  </si>
  <si>
    <t>6/4.5#</t>
  </si>
  <si>
    <t>Concertina Cut, Crinkle Cut</t>
  </si>
  <si>
    <t xml:space="preserve">LAMB WESTON - GEN 7 (X14)                                        SIMPLOT - </t>
  </si>
  <si>
    <t>POTATOES, MASHED</t>
  </si>
  <si>
    <t>DEHYDRATED, COMPLETE MIX</t>
  </si>
  <si>
    <t>IDAHO'S FINEST                                                 SIMPLOT - LEGACY 10071179022770                         SIMPLOT - LEGACY 10071179032632 (LOW SODIUM)</t>
  </si>
  <si>
    <t>6/5.5 case</t>
  </si>
  <si>
    <t xml:space="preserve">Potato Pearls </t>
  </si>
  <si>
    <t>BASIC AMERICAN X-R170659</t>
  </si>
  <si>
    <t>50#</t>
  </si>
  <si>
    <t>POTATOES, OVEN ROASTED</t>
  </si>
  <si>
    <t xml:space="preserve">Lightly Seasoned Petites </t>
  </si>
  <si>
    <t>SIMPLOT                                                                            OVEN WORKS                                                                     DISTRIBUTOR CHOICE</t>
  </si>
  <si>
    <t>POTATOES, SOUP CUBES</t>
  </si>
  <si>
    <t>6/6#</t>
  </si>
  <si>
    <t>POTATOES, TOT</t>
  </si>
  <si>
    <t xml:space="preserve">LAMB WESTON                                                      SIMPLOT  </t>
  </si>
  <si>
    <t>6/5# case</t>
  </si>
  <si>
    <t>POTATOES, TRI-PATTY</t>
  </si>
  <si>
    <t>Lamb Weston Formed 2 oz or Pre-Approved Equal</t>
  </si>
  <si>
    <t>LAMB WESTON                                                      SIMPLO</t>
  </si>
  <si>
    <t>POTATOES, WEDGES</t>
  </si>
  <si>
    <t>LAMB WESTON - GEN 7 (X24)                                        SIMPLOT                                                                           TFS</t>
  </si>
  <si>
    <t>6/5#</t>
  </si>
  <si>
    <t xml:space="preserve">Lamb Weston, Ranch Recipe  (R12) or Pre-Approved Equal </t>
  </si>
  <si>
    <t xml:space="preserve">LAMB WESTON - GEN 7 (X14)                                        SIMPLOT </t>
  </si>
  <si>
    <t>TOMATOES, CRUSHED</t>
  </si>
  <si>
    <t>Grade B, extra standard, crushed.  Drained wt, minimum 63.5 oz</t>
  </si>
  <si>
    <t>SIGNATURE                                                                      DISTRIBUTOR CHOICE</t>
  </si>
  <si>
    <t>TOMATO PASTE</t>
  </si>
  <si>
    <t>Grade A fancy.  33% solids, concentrated heavy.  Net wt not less than 114 oz.</t>
  </si>
  <si>
    <t>DISTRIBUTOR CHOICE                                                   SIGNATURE</t>
  </si>
  <si>
    <t>TOMATO SAUCE</t>
  </si>
  <si>
    <t>Grade a 33% solids</t>
  </si>
  <si>
    <t>VEGETABLES, MIXED</t>
  </si>
  <si>
    <t>Frozen Grade A, bulk pack, 4 vegetable mixes.  Basic mix, beans, waxed or green cut, beans, carrots-diced, corn-golden whole kernel, peas-early or sweet, frozen</t>
  </si>
  <si>
    <t>DISTRIBUTOR CHOICE                                                   SIGNATURE                                                                      SIMPLOT</t>
  </si>
  <si>
    <t>VEGETABLES, WINTER BLEND</t>
  </si>
  <si>
    <t>Frozen, winter blend</t>
  </si>
  <si>
    <t>MANUFACTURER STATEMENTS Must be Submitted at time of bid with Grain Equivelent</t>
  </si>
  <si>
    <t>BAGEL</t>
  </si>
  <si>
    <t>PAPA PITA                                                                        TONY ROBERTS                                                              FRANZ</t>
  </si>
  <si>
    <t>72/3oz or state pack size</t>
  </si>
  <si>
    <t xml:space="preserve">BAGEL - MINI </t>
  </si>
  <si>
    <t>12/12ct</t>
  </si>
  <si>
    <t>BISCUITS</t>
  </si>
  <si>
    <t>WHOLE GRAIN, SLICED, White Wheat</t>
  </si>
  <si>
    <t>PILLSBURY                                                                      TFS                                                                                  RICHES                                                                           KRUSTEAZ                                                                                                 BAKERY CHEF 68615121031</t>
  </si>
  <si>
    <t>120 ct/2.25 oz</t>
  </si>
  <si>
    <t>BREAD, Goldfish</t>
  </si>
  <si>
    <t xml:space="preserve">Goldfish Bread, Whole Wheat </t>
  </si>
  <si>
    <t>PEPPERIDGE FARMS</t>
  </si>
  <si>
    <t>120/1.5oz</t>
  </si>
  <si>
    <t>BREAD, SANDWICH</t>
  </si>
  <si>
    <t>WHOLE GRAIN, SLICED 1/2", 1 GRAIN PER SLICE</t>
  </si>
  <si>
    <t>BAKERY CHEF 03376501155                                FRANZ                                                                                                                                                   KRUSTEAZ                                                                                                                                                    RICHES                                                                             TFS                                                                                                                                     VIE DE FRANCE</t>
  </si>
  <si>
    <t>BREAD STICKS - WHOLE GRAIN</t>
  </si>
  <si>
    <t>WG White Wheat, 6", 1 GRAIN</t>
  </si>
  <si>
    <t>FRANZ                                                                   GILARDI 1627220117                                                                                                                                    KRUSTEAZ                                                                                                                                                    RICHES                                                                             TFS                                                                                                                                     VIE DE FRANCE</t>
  </si>
  <si>
    <t>320/1oz</t>
  </si>
  <si>
    <t>BUNS, WHOLE WHEAT</t>
  </si>
  <si>
    <t>51% Whole Grain, White Wheat 2 GRAIN</t>
  </si>
  <si>
    <t>BAKERY CHEF                                                       FRANZ                                                                                                                                                   KRUSTEAZ                                                                                                                                                    RICHES                                                                             TFS                                                                                                                                     VIE DE FRANCE 8252</t>
  </si>
  <si>
    <t>12/18ct</t>
  </si>
  <si>
    <t>BUNS, WHOLE WHEAT HOAGIE</t>
  </si>
  <si>
    <t>51% whole grain , White Wheat 2 GRAIN</t>
  </si>
  <si>
    <t>BAKERY CHEF                                                       FRANZ                                                                                                                                                   KRUSTEAZ                                                                                                                                                    RICHES                                                                             TFS                                                                                                                                     VIE DE FRANCE 8253</t>
  </si>
  <si>
    <t>State size</t>
  </si>
  <si>
    <t>CAKE MIX</t>
  </si>
  <si>
    <t>Yellow</t>
  </si>
  <si>
    <t>CEREAL, BOWL PACK - Assorted List Flavors       Must be 51% WHOLE GRAIN</t>
  </si>
  <si>
    <t>GENERAL MILLS                                                               MALT O MEAL</t>
  </si>
  <si>
    <t>96 ct</t>
  </si>
  <si>
    <t>CEREAL, BOWL PACK - LARGE 2 oz                                     Must be 51% WHOLE GRAIN</t>
  </si>
  <si>
    <t>CEREAL, BREAKFAST MEAL KIT</t>
  </si>
  <si>
    <t>WHOLE GRAIN</t>
  </si>
  <si>
    <t>JUMP STARTS                                                                          NOTEABLES</t>
  </si>
  <si>
    <t>54 cnt</t>
  </si>
  <si>
    <t>220/1.5 oz</t>
  </si>
  <si>
    <t>OTIS SPUNKMEYER                                                                 SMART GRAINS                                                           DISTRIBUTOR CHOICE</t>
  </si>
  <si>
    <t>CRACKERS, GRAHAM</t>
  </si>
  <si>
    <t>3 pk size  150 ct</t>
  </si>
  <si>
    <t>CRACKERS, Giant Goldfish GRAHAM</t>
  </si>
  <si>
    <t>state size</t>
  </si>
  <si>
    <t>CRACKERS, SALTINE, Whole wheat</t>
  </si>
  <si>
    <t>500/2pk</t>
  </si>
  <si>
    <t>DONUTS, LONG JOHNS</t>
  </si>
  <si>
    <t>DONUTS, HONEY BUN</t>
  </si>
  <si>
    <t>WG    48248</t>
  </si>
  <si>
    <t>SMART CHOICE</t>
  </si>
  <si>
    <t>72/2.5Z</t>
  </si>
  <si>
    <t>DONUTS, POWDERED</t>
  </si>
  <si>
    <t xml:space="preserve">WHOLE GRAIN  </t>
  </si>
  <si>
    <t>RICH'S                                                                             TFS</t>
  </si>
  <si>
    <t>84/2 oz</t>
  </si>
  <si>
    <t>FRENCH TOAST</t>
  </si>
  <si>
    <t>KRUSTEAZ</t>
  </si>
  <si>
    <t>72 ct</t>
  </si>
  <si>
    <t xml:space="preserve">FRENCH TOAST, Mini </t>
  </si>
  <si>
    <t>100-18000-37309-0                                                                    100-18000-37308-3</t>
  </si>
  <si>
    <t>FRUDEL</t>
  </si>
  <si>
    <t>72/2.29 oz</t>
  </si>
  <si>
    <t>GRANOLA, Original Granola</t>
  </si>
  <si>
    <t>FIELDSTONE                                                                   ROCKIN' OLA</t>
  </si>
  <si>
    <t>144/1.25zoz</t>
  </si>
  <si>
    <t xml:space="preserve">MINI CiNNI, </t>
  </si>
  <si>
    <t xml:space="preserve">MINI WAFFLES </t>
  </si>
  <si>
    <t>PILLSBURY                                                                          KRUSTEAZ</t>
  </si>
  <si>
    <t>72/2.26 oz</t>
  </si>
  <si>
    <t>MUFFIN, ENGLISH</t>
  </si>
  <si>
    <t>TFS                                                                                  RICHES</t>
  </si>
  <si>
    <t>MUFFINS, Variety Pack</t>
  </si>
  <si>
    <t>HEARTLAND                                                                    TFS</t>
  </si>
  <si>
    <t>5/20ct</t>
  </si>
  <si>
    <t>MUFFIN MIX, WHITE BASIC</t>
  </si>
  <si>
    <t>R&amp;H</t>
  </si>
  <si>
    <t>NACHO CHIPS</t>
  </si>
  <si>
    <t>MISSION                                                                            FRESCA                                                                              MEXICAN ORIGINAL                                                        DISTRIBUTOR CHOICE</t>
  </si>
  <si>
    <t>6#</t>
  </si>
  <si>
    <t>Ocatagon, unsalted</t>
  </si>
  <si>
    <t>PANCAKES, BLUEBERRY</t>
  </si>
  <si>
    <t>TFS                                                                          KRUSTEAZ</t>
  </si>
  <si>
    <t>144 case</t>
  </si>
  <si>
    <t>PANCAKES, PLAIN</t>
  </si>
  <si>
    <t xml:space="preserve">PANCAKES - MINI </t>
  </si>
  <si>
    <t>72/3.17oz</t>
  </si>
  <si>
    <t>PIZZA CRUST - WHOLE GRAIN</t>
  </si>
  <si>
    <t>TFS                                                                                   TASTY BAKE                                                                    RIZZUTOS</t>
  </si>
  <si>
    <t>24/16 ct</t>
  </si>
  <si>
    <t>PIZZA DOUGH</t>
  </si>
  <si>
    <t>RICHES</t>
  </si>
  <si>
    <t>22/24 oz</t>
  </si>
  <si>
    <t>PRETZEL, Soft</t>
  </si>
  <si>
    <t>SUPER PRETZEL</t>
  </si>
  <si>
    <t>100/2.2oz</t>
  </si>
  <si>
    <t>PRETZEL, SNACKS</t>
  </si>
  <si>
    <t>PRETZELS, ROLD GOLD Individual Package</t>
  </si>
  <si>
    <t xml:space="preserve">FRITO LAY </t>
  </si>
  <si>
    <t>104/.7 oz</t>
  </si>
  <si>
    <t>RICE, PARBOILED BROWN</t>
  </si>
  <si>
    <t xml:space="preserve">whole grain par-boiled </t>
  </si>
  <si>
    <t>UNCLE BENS</t>
  </si>
  <si>
    <t>25#</t>
  </si>
  <si>
    <t>SCONE DOUGH</t>
  </si>
  <si>
    <t>DOUGH PUCK                                                                 Pumpkin                                                                        Strawberry                                                                    Lemon Drop</t>
  </si>
  <si>
    <t>FAT CAT</t>
  </si>
  <si>
    <t>96/3oz</t>
  </si>
  <si>
    <t>STUFFING</t>
  </si>
  <si>
    <t>Traditional bread</t>
  </si>
  <si>
    <t>PEPPERIDGE FARMS                                                      DISTRIBUTOR CHOICE</t>
  </si>
  <si>
    <t>6/55 oz</t>
  </si>
  <si>
    <t>TACO, CORN SHELLS</t>
  </si>
  <si>
    <t>6" regular hard shelled Ole El Paso or pre-approved equal</t>
  </si>
  <si>
    <t>OLE EL PASO                                                                 DISTRIBUTOR CHOICE</t>
  </si>
  <si>
    <t>200 ct</t>
  </si>
  <si>
    <t>TORTILLA, FLOUR</t>
  </si>
  <si>
    <t>FRESCA                                                                           MISSION                                                                             MCI/LOS CABOS</t>
  </si>
  <si>
    <t>20/12 ct</t>
  </si>
  <si>
    <t>TORTILLA, WHOLE WHEAT</t>
  </si>
  <si>
    <t>28/12 ct</t>
  </si>
  <si>
    <t>WAFFLES, PLAIN</t>
  </si>
  <si>
    <t xml:space="preserve">KRUSTEAZ                                       </t>
  </si>
  <si>
    <t>144 ct</t>
  </si>
  <si>
    <t>WAFFLES, BELGIAN</t>
  </si>
  <si>
    <t>SOUP, SAUCES, GRAVIES</t>
  </si>
  <si>
    <t>ALFREDO SAUCE</t>
  </si>
  <si>
    <t>NO TRANS FAT</t>
  </si>
  <si>
    <t>JTM</t>
  </si>
  <si>
    <t>BARBEQUE SAUCE</t>
  </si>
  <si>
    <t>SWEET BABY RAY                                                          CATTLEMAN                                                                       BULLSEYE                                                                         DISTRIBUTOR CHOICE</t>
  </si>
  <si>
    <t>4/1 gal</t>
  </si>
  <si>
    <t>CHEESE SAUCE, CHEDDAR</t>
  </si>
  <si>
    <t>PIONEEER</t>
  </si>
  <si>
    <t>6/29 oz</t>
  </si>
  <si>
    <t>GEHL                                                                                    SIGNATURE                                                                   DISTRIBUTOR CHOICE</t>
  </si>
  <si>
    <t>CHEESE SAUCE, NACHO</t>
  </si>
  <si>
    <t>POWDERED</t>
  </si>
  <si>
    <t>CHEESE SAUCE,QUESO BLANCO</t>
  </si>
  <si>
    <t>READY TO SERVE</t>
  </si>
  <si>
    <t>GRAVY</t>
  </si>
  <si>
    <t>PIONEER                                                                         CUSTOM CULINARY                                                               CONESTOGA</t>
  </si>
  <si>
    <t>8/20 oz</t>
  </si>
  <si>
    <t>GRAVY, Low sodium</t>
  </si>
  <si>
    <t>ENCHILADA SAUCE</t>
  </si>
  <si>
    <t>RED SAUCE</t>
  </si>
  <si>
    <t>OLE EL PASO                                                                 FOOTHILL FARMS V532-F6190</t>
  </si>
  <si>
    <t>ENCHILADA SAUCE - GREEN</t>
  </si>
  <si>
    <t>Green Enchilada Sauce or VERDE</t>
  </si>
  <si>
    <t>JTM                                                                                     DISTRIBUTOR CHOICE</t>
  </si>
  <si>
    <t>TAPATIO hot sauce</t>
  </si>
  <si>
    <t>hot sauce</t>
  </si>
  <si>
    <t>TAPATIO</t>
  </si>
  <si>
    <t>12 ct</t>
  </si>
  <si>
    <t>PICANTE Sauce</t>
  </si>
  <si>
    <t>Pace or Pre-approved equal</t>
  </si>
  <si>
    <t>PACE                                                                                 DISTRIBUTOR CHOICE</t>
  </si>
  <si>
    <t>4/1gal</t>
  </si>
  <si>
    <t>PIZZA SAUCE</t>
  </si>
  <si>
    <t>Pizza sauce wit basil, fully cooked</t>
  </si>
  <si>
    <t>SRIRACHA SAUCE</t>
  </si>
  <si>
    <t>SRIRACHA STYLE SAUCE</t>
  </si>
  <si>
    <t>SOUP BASE, BEEF</t>
  </si>
  <si>
    <t xml:space="preserve">Custom no MSG.  Meat first ingredient, shelf stable      </t>
  </si>
  <si>
    <t>CUSTOM                                                                          DISTRBUTOR CHOICE</t>
  </si>
  <si>
    <t>5#</t>
  </si>
  <si>
    <t>SOUP BASE, CHICKEN</t>
  </si>
  <si>
    <t>Custom no MSG.  Meat first ingredient, shelf stable</t>
  </si>
  <si>
    <t>SOUP, CREAM OF BROCCOLI</t>
  </si>
  <si>
    <t>Frozen, Soup Supreme or pre-approved equal</t>
  </si>
  <si>
    <t xml:space="preserve">SOUP SUPREME                                                               </t>
  </si>
  <si>
    <t>4/52 oz</t>
  </si>
  <si>
    <t xml:space="preserve">SOUP, CREAM OF CHICKEN </t>
  </si>
  <si>
    <t>Canned, Campbell's or pre approved equal</t>
  </si>
  <si>
    <t>CAMPBELLS</t>
  </si>
  <si>
    <t>12/52 oz</t>
  </si>
  <si>
    <t>SOUP, CREAM OF POTATO</t>
  </si>
  <si>
    <t>Frozen Soup Supreme or pre-approved equal</t>
  </si>
  <si>
    <t>SOUP SUPREME</t>
  </si>
  <si>
    <t xml:space="preserve">SOUP, CHICKEN NOODLE </t>
  </si>
  <si>
    <t xml:space="preserve">canned, Campbells, </t>
  </si>
  <si>
    <t>CAMBELLS</t>
  </si>
  <si>
    <t>12/50 oz</t>
  </si>
  <si>
    <t xml:space="preserve">SOUP, TOMATO </t>
  </si>
  <si>
    <t>SOUP, VEGETABLE BEEF</t>
  </si>
  <si>
    <t>TACO SAUCE INDIVIDUAL</t>
  </si>
  <si>
    <t>500/9 gr</t>
  </si>
  <si>
    <t>OTHER</t>
  </si>
  <si>
    <t>BUTTER BUDS</t>
  </si>
  <si>
    <t xml:space="preserve"> dry granuales</t>
  </si>
  <si>
    <t xml:space="preserve">24/4 oz </t>
  </si>
  <si>
    <t>CHEX MIX, Individual Packages</t>
  </si>
  <si>
    <t xml:space="preserve">FLAVORS: Cheddar Cheese, Chocolate Carmel, Strawberry Yogurt                                                          </t>
  </si>
  <si>
    <t xml:space="preserve">CHEX </t>
  </si>
  <si>
    <t>1.2 oz</t>
  </si>
  <si>
    <t>CHIPS, BAKED Cheetos</t>
  </si>
  <si>
    <t>Baked, Cheese Flavored</t>
  </si>
  <si>
    <t>CHEETOS 21642</t>
  </si>
  <si>
    <t>104/1 oz</t>
  </si>
  <si>
    <t>CHIPS, BAKED Cheetos, HOT</t>
  </si>
  <si>
    <t>Baked, FLAMIN HOT Flavored</t>
  </si>
  <si>
    <t>CHEETOS 30993</t>
  </si>
  <si>
    <t xml:space="preserve"> CHIPS, Corn Chips</t>
  </si>
  <si>
    <t>CORN CHIPS</t>
  </si>
  <si>
    <t xml:space="preserve">FRITOS, </t>
  </si>
  <si>
    <t>104 ct</t>
  </si>
  <si>
    <t>CHIPS, Dorito</t>
  </si>
  <si>
    <t>Baked, Nacho Cheese Flavored</t>
  </si>
  <si>
    <t>DORITOS 31748</t>
  </si>
  <si>
    <t>CHIPS, Plain  1 oz</t>
  </si>
  <si>
    <t>Plain potato chips</t>
  </si>
  <si>
    <t>LAYS</t>
  </si>
  <si>
    <t>CHIPS, SUNCHIPS</t>
  </si>
  <si>
    <t>FLAVORS: Plain, Harvest Cheddar, Garden Salsa</t>
  </si>
  <si>
    <t>60/1 oz</t>
  </si>
  <si>
    <t>CHOCOLATE MINI CHIPS</t>
  </si>
  <si>
    <t>Ghiradelli chocolate flavored mini chips, baby-bits or Hershey brand 4000 ct</t>
  </si>
  <si>
    <t>GHIRADELLI                                                                     HERSHEY</t>
  </si>
  <si>
    <t>CORN BREAD MIX</t>
  </si>
  <si>
    <t>Krusteaz or pre approved equal</t>
  </si>
  <si>
    <t xml:space="preserve">KRUSTEAZ                                                                           DISTRIBUTOR CHOICE                                       </t>
  </si>
  <si>
    <t>CREAM CHEESE</t>
  </si>
  <si>
    <t>RASKA                                                                            DISTRIBUTOR CHOICE</t>
  </si>
  <si>
    <t>100/.75 oz</t>
  </si>
  <si>
    <t>JELLY, GRAPE</t>
  </si>
  <si>
    <t>Grade A</t>
  </si>
  <si>
    <t>MARGARINE</t>
  </si>
  <si>
    <t>30/1#</t>
  </si>
  <si>
    <t>3/1 gal</t>
  </si>
  <si>
    <t>PAN COATING</t>
  </si>
  <si>
    <t>Vegalene</t>
  </si>
  <si>
    <t>vegalene</t>
  </si>
  <si>
    <t>6/14 oz</t>
  </si>
  <si>
    <t>PANCAKE SYRUP</t>
  </si>
  <si>
    <t>maple flavored</t>
  </si>
  <si>
    <t>PUDDING - #10 cans</t>
  </si>
  <si>
    <t>FLAVORS: Butterscotch, Chocolate, Vanilla</t>
  </si>
  <si>
    <t>PUDDING - Powdered Mix</t>
  </si>
  <si>
    <t>JELLO                                                                              SIGNATURE                                                                   DISTRIBUTOR CHOICE</t>
  </si>
  <si>
    <t>12/24 oz</t>
  </si>
  <si>
    <t>PUDDING, Fat Free CUPS</t>
  </si>
  <si>
    <t>FLAVORS: Vanilla, Chocolate, Butterscotch                  MUST BE FAT FREE</t>
  </si>
  <si>
    <t>GEHL                                                                          SIGNATURE                                                                   DISTRIBUTOR CHOICE</t>
  </si>
  <si>
    <t>48/4 oz</t>
  </si>
  <si>
    <t>ROLL UPS, HOT COLORS</t>
  </si>
  <si>
    <t>GEN MILLS</t>
  </si>
  <si>
    <t>96/5 oz</t>
  </si>
  <si>
    <t>SNACKS, Multigrain Rice Crisps, Carmel</t>
  </si>
  <si>
    <t>Multigrain Rice Crisps, Carmel</t>
  </si>
  <si>
    <t>RACHELS</t>
  </si>
  <si>
    <t>60/.5 oz</t>
  </si>
  <si>
    <t>SUGAR, BROWN</t>
  </si>
  <si>
    <t>Brown</t>
  </si>
  <si>
    <t>SUGAR, GRANULATED</t>
  </si>
  <si>
    <t>White</t>
  </si>
  <si>
    <t>SUGAR, POWDERED</t>
  </si>
  <si>
    <t xml:space="preserve">Powdered   </t>
  </si>
  <si>
    <t>WHIPPED TOPPING</t>
  </si>
  <si>
    <t>Rich's on top</t>
  </si>
  <si>
    <t xml:space="preserve">RICHES                                                                      DISTRIBUTOR CHOICE                                                     </t>
  </si>
  <si>
    <t>12/16 oz</t>
  </si>
  <si>
    <t>YEAST</t>
  </si>
  <si>
    <t>SAF</t>
  </si>
  <si>
    <t>20/17.5</t>
  </si>
  <si>
    <t>LESSAFFRE</t>
  </si>
  <si>
    <t>Condiments &amp; Dressings</t>
  </si>
  <si>
    <t>DRESSING, RANCH</t>
  </si>
  <si>
    <t>Buttermilk, dry mix, Hidden Valley Ranch, no MSG</t>
  </si>
  <si>
    <t xml:space="preserve">HIDDEN VALLEY RANCH </t>
  </si>
  <si>
    <t>18 pkg</t>
  </si>
  <si>
    <t>Dressing, ranch light, 1 oz cup NO TRANS FAT</t>
  </si>
  <si>
    <t>BASIC AMERICAN</t>
  </si>
  <si>
    <t>100 ct</t>
  </si>
  <si>
    <t>DRESSING, RANCH, DISPENSER PACK</t>
  </si>
  <si>
    <t xml:space="preserve">POUCH FOR DISPENSER, </t>
  </si>
  <si>
    <t>HEINZ 78000867                                                                                                                                                         DISTRIBUTOR CHOICE</t>
  </si>
  <si>
    <t>KETCHUP, BULK</t>
  </si>
  <si>
    <t>U.S. Grade A, 33% density</t>
  </si>
  <si>
    <t>HEINZ                                                                                DISTRIBUTOR CHOICE</t>
  </si>
  <si>
    <t>KETCHUP, DISPENSER PACK</t>
  </si>
  <si>
    <t>HEINZ 78000075                                                                                                                                                            DISTRIBUTOR CHOICE</t>
  </si>
  <si>
    <t>KETCHUP, INDIVIDUAL</t>
  </si>
  <si>
    <t>Heinz or pre approved equal</t>
  </si>
  <si>
    <t>1000/1/3 oz</t>
  </si>
  <si>
    <t>MAYONNAISE</t>
  </si>
  <si>
    <t>Nalley's  or pre approved equal</t>
  </si>
  <si>
    <t>HEINZ                                                                                NALLEY'S                                                                         KRAFT                                                                                DISTRIBUTOR CHOICE</t>
  </si>
  <si>
    <t>30# bucket</t>
  </si>
  <si>
    <t>MAYONNAISE, DISPENSER PACK</t>
  </si>
  <si>
    <t>HEINZ 78000691                                                                                                                                                            DISTRIBUTOR CHOICE</t>
  </si>
  <si>
    <t>MAYONNAISE, INDIVIDUAL PACKETS</t>
  </si>
  <si>
    <t>Mayonnaise, individual packages</t>
  </si>
  <si>
    <t>HEINZ                                                                          NALLEY'S                                                                         KRAFT                                                                                DISTRIBUTOR CHOICE</t>
  </si>
  <si>
    <t>500/1/3 oz</t>
  </si>
  <si>
    <t>MUSTARD, DISPENSER PACK</t>
  </si>
  <si>
    <t>HEINZ   76001455                                                                                                                                                         DISTRIBUTOR CHOICE</t>
  </si>
  <si>
    <t>MUSTARD, INDIVIDUAL PACKETS</t>
  </si>
  <si>
    <t>500/.3 oz</t>
  </si>
  <si>
    <t>MUSTARD, PREPARED</t>
  </si>
  <si>
    <t>PICKLE RELISH, SWEET</t>
  </si>
  <si>
    <t>PICKLES, BREAD &amp; BUTTER</t>
  </si>
  <si>
    <t>PICKLES, DILL SLICES</t>
  </si>
  <si>
    <t>SLICED</t>
  </si>
  <si>
    <t>5 gal</t>
  </si>
  <si>
    <t>PICKLES, DILL SPEARS</t>
  </si>
  <si>
    <t>Spears, drained weight, should have good dill flavor, Steinfield</t>
  </si>
  <si>
    <t>SPICES, HERBS, SEASONINGS</t>
  </si>
  <si>
    <t>MRS. DASH</t>
  </si>
  <si>
    <t>SEASONING</t>
  </si>
  <si>
    <t>3/21 oz</t>
  </si>
  <si>
    <t>SPAGHETTI, SEASONING</t>
  </si>
  <si>
    <t xml:space="preserve"> Extra rich-n-thick</t>
  </si>
  <si>
    <t>LAWREY'S</t>
  </si>
  <si>
    <t>6/2 oz</t>
  </si>
  <si>
    <t>TACO SEASONING</t>
  </si>
  <si>
    <t>salt last ingredient, LOW SODIUM</t>
  </si>
  <si>
    <t>SUPPLIES, PAPER, PLASTIC, FOAM &amp; FOIL</t>
  </si>
  <si>
    <t>APRONS</t>
  </si>
  <si>
    <t>Full bib, economical protection and is FDA compliant. White, one size fits all, 1 mil thick. 32"Wx50"L. 100 per bag. 10 bags per case</t>
  </si>
  <si>
    <t xml:space="preserve">5/100 </t>
  </si>
  <si>
    <t>BAG, GALLON</t>
  </si>
  <si>
    <t xml:space="preserve">ZIPLOCK 1 GALLON STORAGE BAG </t>
  </si>
  <si>
    <t>250 ct</t>
  </si>
  <si>
    <t>BAGS, SANDWICH</t>
  </si>
  <si>
    <t>Quart, Ziplock bags 6.5 x 7.5 hi-density sandwich bags</t>
  </si>
  <si>
    <t>2000 ct</t>
  </si>
  <si>
    <t>BOWLS, SOUP</t>
  </si>
  <si>
    <t>Dart brand rimless, 12 oz white foam</t>
  </si>
  <si>
    <t>1000 ct</t>
  </si>
  <si>
    <t>Dart brand rimless, 10 oz white foam</t>
  </si>
  <si>
    <t>Dart brand rimless, 8 oz white foam</t>
  </si>
  <si>
    <t>CAN LINERS</t>
  </si>
  <si>
    <t>6RL/25/CS</t>
  </si>
  <si>
    <t>48x55, 1.7 mil or better, Up to 80 gallon black liner. 100/case. (FLAT FOLD)</t>
  </si>
  <si>
    <t xml:space="preserve">Cultery Kit </t>
  </si>
  <si>
    <t>Wrapped fork,spoon,napkin and milkstraw</t>
  </si>
  <si>
    <t>500/cs</t>
  </si>
  <si>
    <t>CUPS, 20 oz</t>
  </si>
  <si>
    <t>CUP LIDS, 20 oz</t>
  </si>
  <si>
    <t>CUPS, 9 oz</t>
  </si>
  <si>
    <t xml:space="preserve">9 oz CLEAR CUP </t>
  </si>
  <si>
    <t xml:space="preserve">PACTIV PCPC-09SO                                         </t>
  </si>
  <si>
    <t>1000/9OZ</t>
  </si>
  <si>
    <t>CUP LIDS, 9 oz</t>
  </si>
  <si>
    <t>9 oz Lid to fit above product, SLOTTED LID</t>
  </si>
  <si>
    <t>PACTIV PLS-662P</t>
  </si>
  <si>
    <t>1200 ct</t>
  </si>
  <si>
    <t>CUP LIDS, DOME, 9 oz</t>
  </si>
  <si>
    <t>PACTIVE PLDL-662N</t>
  </si>
  <si>
    <t>CUPS, 6 OZ</t>
  </si>
  <si>
    <t>Foam, white 6 oz</t>
  </si>
  <si>
    <t>CUPS, PORTION, 4 OZ</t>
  </si>
  <si>
    <t>4 oz white plastic squat cup</t>
  </si>
  <si>
    <t>10/250 ct</t>
  </si>
  <si>
    <t>CUP LIDS, PORTION, 4 OZ</t>
  </si>
  <si>
    <t>25/100 ct</t>
  </si>
  <si>
    <t>4 oz white foam squat</t>
  </si>
  <si>
    <t>20/50 ct</t>
  </si>
  <si>
    <t>CUP LIDS, SQUAT, 4 OZ, Vented</t>
  </si>
  <si>
    <t>CUPS, PORTION, 2 OZ</t>
  </si>
  <si>
    <t>2 oz white plastic squat</t>
  </si>
  <si>
    <t>12/200 ct</t>
  </si>
  <si>
    <t>CUP LIDS, PORTION, 2 OZ</t>
  </si>
  <si>
    <t>2500 ct</t>
  </si>
  <si>
    <t>CUPS, PORTION 1 OZ</t>
  </si>
  <si>
    <t>1 oz white plastic squat</t>
  </si>
  <si>
    <t>24/200 ct</t>
  </si>
  <si>
    <t>FILM, 18"</t>
  </si>
  <si>
    <t>Professional-quality food wrap roll in a convenient cutter box. One roll per case. 18"x2000'/rl.</t>
  </si>
  <si>
    <t>2000'</t>
  </si>
  <si>
    <t>FILM, 24"</t>
  </si>
  <si>
    <t>2000' clear</t>
  </si>
  <si>
    <t>FOIL, 18"</t>
  </si>
  <si>
    <t>20 micron thickness. One roll in cutter box per case. 18"x1000'/rl.</t>
  </si>
  <si>
    <t>1000'</t>
  </si>
  <si>
    <t>FOIL, 24"</t>
  </si>
  <si>
    <t>1000' medium duty</t>
  </si>
  <si>
    <t>FORKS</t>
  </si>
  <si>
    <t>SSF51 SMARTSTOCK PLASTIC POLY- STYRENE FORK BLACK - 24/40</t>
  </si>
  <si>
    <t>24/40ct</t>
  </si>
  <si>
    <t>GLOVES, SINGLE SERVE</t>
  </si>
  <si>
    <t>8600 DISPOSABLE POLY GLOVES LARGE</t>
  </si>
  <si>
    <t>4/100 ct</t>
  </si>
  <si>
    <t xml:space="preserve">GLOVES, VINYL LARGE </t>
  </si>
  <si>
    <t>GLOVES, RUBBER</t>
  </si>
  <si>
    <t>USDA accepted, 12" long, 28 mil, embossed grip, natural latex. Ideal for general use. Orange. Medium</t>
  </si>
  <si>
    <t>Per dz</t>
  </si>
  <si>
    <t>LUNCH SACK</t>
  </si>
  <si>
    <t>Paper bags, #8 lunch sacks</t>
  </si>
  <si>
    <t>2/500 ct</t>
  </si>
  <si>
    <t>Easy Nap #32002 6.5 x 10'   2708 sz ft</t>
  </si>
  <si>
    <t>6000 ct</t>
  </si>
  <si>
    <t>54510 EASY NAP COUNTERTOP NAPKIN DISPENSER</t>
  </si>
  <si>
    <t>PAN LINERS</t>
  </si>
  <si>
    <t>Pan savers 12 x 34 x 2 1/2" deep or cake pan size</t>
  </si>
  <si>
    <t>500 ct</t>
  </si>
  <si>
    <t>PARCHMENT PAPER</t>
  </si>
  <si>
    <t>Bun pan size, medium quality 17 x 25</t>
  </si>
  <si>
    <t>PAPER</t>
  </si>
  <si>
    <t>Tissue Lined Foil Wraps</t>
  </si>
  <si>
    <t>1/500ct</t>
  </si>
  <si>
    <t>Sandwich Wrap Papers</t>
  </si>
  <si>
    <t>PLATES</t>
  </si>
  <si>
    <t>LAG SOLO 9-INCH FOAM PLATES 500/CS</t>
  </si>
  <si>
    <t>6" foam, Tennaco or pre-approved equal</t>
  </si>
  <si>
    <t>8/125 ct</t>
  </si>
  <si>
    <t>SADDLE BAGS</t>
  </si>
  <si>
    <t>Plain sandwich 5.5" x 5.5"</t>
  </si>
  <si>
    <t>SPOONS</t>
  </si>
  <si>
    <t>SSS51 SMARTSTOCK PLASTIC POLY- STYRENE BLACK M/P SPOON 24/40</t>
  </si>
  <si>
    <t>20/40ct</t>
  </si>
  <si>
    <t>TRAY - 5 Compartment Trays</t>
  </si>
  <si>
    <t>5 compartment, styrofoam, Mobilware TH1-0500 or pre-approved equal</t>
  </si>
  <si>
    <t>TRAY - Foam Container Hinged</t>
  </si>
  <si>
    <t>State Brand</t>
  </si>
  <si>
    <t>State Size</t>
  </si>
  <si>
    <t>TRAY - Plastic Hinged</t>
  </si>
  <si>
    <t>9" clear plastic hinged box, Pactiv brand</t>
  </si>
  <si>
    <t>6" clear plastic hinged box, Pactiv brand</t>
  </si>
  <si>
    <t>TRAY - Hinged (oven safe)</t>
  </si>
  <si>
    <t>TRAY</t>
  </si>
  <si>
    <t>Paper 1/4# disposable, red plaid Gulf, or pre-approved equal</t>
  </si>
  <si>
    <t>4/250 ct</t>
  </si>
  <si>
    <t>Paper 1# disposable, red plaid Gulf, or preapproved equal</t>
  </si>
  <si>
    <t>Paper 2# disposable, red plaid Gulf, or pre-approved equal</t>
  </si>
  <si>
    <t>CLEANING SUPPLIES</t>
  </si>
  <si>
    <t>BLEACH</t>
  </si>
  <si>
    <t>GERMICIDAL ULTRA BLEACH 4/GL</t>
  </si>
  <si>
    <t>6/1 gal</t>
  </si>
  <si>
    <t>CLEANER</t>
  </si>
  <si>
    <t>Ready-to-use, 91/2% hydro-chloric acid. Turns from red to green as it cleans. Effective against the AIDS virus. EPA registration #8155-6-14994. Twelve quarts per case.</t>
  </si>
  <si>
    <t>12/1QT/CS</t>
  </si>
  <si>
    <t>A low-foaming extraction cleaner that is a neutralizer, brightener, deodorizer and spotter all in one. Blood, stubborn soils, animal stains and brown out disappear right before your eyes. Dilution: 1:32 to 1:64 for pre-spraying and extraction, depending on soil; 1:32 for spotting. Four gallons per case.</t>
  </si>
  <si>
    <t>4 GAL/CS</t>
  </si>
  <si>
    <t>cleaning and deodorizing that utilizes Hydrogen Peroxide as its active ingredient. H.P. Cleaner/Degreaser will go right to the source where malodors generate. It is excellent for all hard surfaces including grout and carpets and is biodegradable. Dilution: 1:32 or 4 oz/gl. Four gallons per case.</t>
  </si>
  <si>
    <t>Alcohol-based, ready-to-use glass cleaner for use on all glass or glazed surfaces and more. NSF C1 registered. Four gallons per case.</t>
  </si>
  <si>
    <t>4/2L</t>
  </si>
  <si>
    <t>CLEANSER SPRAY</t>
  </si>
  <si>
    <t>Clorox - Cleanser Spray</t>
  </si>
  <si>
    <t>8/32 oz</t>
  </si>
  <si>
    <t>DEGREASER</t>
  </si>
  <si>
    <t>Clear, high-foaming, liquid formula emulsifies animal fats, grease, mineral oils and soil; foam or mop on, then rinse. NSF A1 registered. Dilution: 1:32. Four gallons per case</t>
  </si>
  <si>
    <t>DESCALER</t>
  </si>
  <si>
    <t>Lime, scale and chemical deposit remover for use on sinks, dishwashers, showers, water fountains, etc. 36% phosphoric acid. Dilution: Restroom cleaning light 1:20, normal 1:10, heavy 1:3; dishwasher 1 cup per cycle, dishmachine 1-pint to 1-gallon of water. NSF A3 registered. Four gallons per case.</t>
  </si>
  <si>
    <t>DETERGENT, DISHWASHER</t>
  </si>
  <si>
    <t>hi temp</t>
  </si>
  <si>
    <t xml:space="preserve">5 gal </t>
  </si>
  <si>
    <t>low temp</t>
  </si>
  <si>
    <t>DETERGENT, LIQUID</t>
  </si>
  <si>
    <t>PGA DAWN MANUAL POT AND PAN DETERGENT 4/GL</t>
  </si>
  <si>
    <t>DETERGENT, LAUNDRY</t>
  </si>
  <si>
    <t>Highly concentrated laundry detergent for use in all types of laundry machines. Standard household washer (1-pound) load use 1/2 - 3/4 cupful per load. Commercial washer (40-50 pounds) load use 2-3 cups. Contains no phosphates. 100 lb drum.</t>
  </si>
  <si>
    <t>RINSE, DISHWASHER</t>
  </si>
  <si>
    <t>Metal</t>
  </si>
  <si>
    <t>2 dz pkg</t>
  </si>
  <si>
    <t>Metal teaspoons</t>
  </si>
  <si>
    <t>3 dz</t>
  </si>
  <si>
    <t>JANITORIAL SUPPLIES</t>
  </si>
  <si>
    <t>BAR TOWEL</t>
  </si>
  <si>
    <t>White cotton terry cleaning towels, durable and rewashable.  16"x19". 25 lbs box; approximately 170 towels</t>
  </si>
  <si>
    <t xml:space="preserve">60EA/BG </t>
  </si>
  <si>
    <t>BATH TISSUE - Dispenser</t>
  </si>
  <si>
    <t>high-capacity 9" jumbo bath tissue dispenser holds two rolls up to 9" in diameter each- the equivalent of 11.5 rolls of standard 2-ply tissue.   Dimensions: 20.02"Wx12.26"Hx5.67"D.</t>
  </si>
  <si>
    <t>1/CS</t>
  </si>
  <si>
    <t>BATH TISSUE</t>
  </si>
  <si>
    <t>9" diameter, 3.55" wide. 1,000'/rl, 12,000'/cs. 12 rolls per case</t>
  </si>
  <si>
    <t>12/RL/1000/CS</t>
  </si>
  <si>
    <t>BROOM</t>
  </si>
  <si>
    <t xml:space="preserve">12" ANGLER 48" BLACK METAL HANDLE   </t>
  </si>
  <si>
    <t>12/CS</t>
  </si>
  <si>
    <t>Paper Towel DISPENSER</t>
  </si>
  <si>
    <t>DISPENSER SMOKE/BLACK PUSH LEVER ROLL TOWEL</t>
  </si>
  <si>
    <t>PAPER TOWEL - for above Dispenser</t>
  </si>
  <si>
    <t>push lever paper towls to fit above dispenser</t>
  </si>
  <si>
    <t>DRAW DAMPMOP</t>
  </si>
  <si>
    <t>contains cleaning agents and optical brighteners and will not harm or dull floors. Rinse-free and non-toxic. Dilution: Routine floor cleaning 1-ounce per gallon, general-purpose cleaning and light degreasing up to 6-ounces per gallon. NSF C1 Registered. Four gallons per case</t>
  </si>
  <si>
    <t>4/2L/CS</t>
  </si>
  <si>
    <t>FINISH PAD</t>
  </si>
  <si>
    <t xml:space="preserve">Q800 18 INCH WHITE MICROFIBER FINISH PAD </t>
  </si>
  <si>
    <t>6/CS</t>
  </si>
  <si>
    <t>FLOOR FINISH</t>
  </si>
  <si>
    <t>tough floor finish that is ideal for low maintenance (minimal-buffing) applications. High-performance acrylic and polyethylene polymers produce a beautiful, long lasting shine that resists black marking and scuffing. Ideal for classrooms, Responds to periodic spray buffing or high speed burnishing with equipment ranging from 175-RPM to propane burnishers. Fast drying and U.L. Classified as slip-resistant. 5 gallon drum.</t>
  </si>
  <si>
    <t>5 GAL/PL</t>
  </si>
  <si>
    <t>FLOOR PAD</t>
  </si>
  <si>
    <t>20" Red Buffer     SPRING BID 14 : 3M brand</t>
  </si>
  <si>
    <t>5/CS</t>
  </si>
  <si>
    <t xml:space="preserve">FLOOR PAD </t>
  </si>
  <si>
    <t>17" Red Buffer 17" SPRING BID 14 : 3M brand</t>
  </si>
  <si>
    <t>NEW PUSH LIQUID BACTERIA</t>
  </si>
  <si>
    <t>Professional strength, general purpose bioactive product. Must contain a general purpose consortium of beneficial microbes concentrated to 220 billion units per gallon. Dilution: 1:8 to 1:16</t>
  </si>
  <si>
    <t xml:space="preserve">RINSE </t>
  </si>
  <si>
    <t>synthetic, low-sudsing formula, mild odor. Dilution: Normal 1:20, heavy 1:10, extreme buildup 1:4. 5-gallon drum</t>
  </si>
  <si>
    <t>SOAP</t>
  </si>
  <si>
    <t>SA DIAL 96507 SWEETHEART ANTI- BAC. SOAP 800ML FLEX PAK 12/CS</t>
  </si>
  <si>
    <t>12/800 ML/CS</t>
  </si>
  <si>
    <t xml:space="preserve">MASTER BID                              2016-17 SCHOOL YEAR </t>
  </si>
  <si>
    <t>33x39, 1.7 mil, linear low density black liner. 100/case. (FLAT FOLD)</t>
  </si>
  <si>
    <t>38x58, 1.7 mil, linear low density black liner. 100/case. (FLAT FOLD)</t>
  </si>
  <si>
    <t>43x47, 1.7 mil, linear low density black liner. 100/case.</t>
  </si>
  <si>
    <t xml:space="preserve">SMUCKERS </t>
  </si>
  <si>
    <t>100% JUICE.   SHELF STABLE</t>
  </si>
  <si>
    <t xml:space="preserve">NATURAL COUNTRY                                                       SIGNATURE                                                                    EARTHWISE                                                                TREE RIPE                                                              </t>
  </si>
  <si>
    <t>STATE SIZE</t>
  </si>
  <si>
    <t>CREAM CHEESE, STRAWBERRY</t>
  </si>
  <si>
    <t xml:space="preserve">INDIVUAL CUP, PLAIN                                                                                                                                             </t>
  </si>
  <si>
    <t xml:space="preserve">INDIVUAL CUP, Strawberry Flavored                                                                                                                                                  </t>
  </si>
  <si>
    <t>PIZZA, RIPPER</t>
  </si>
  <si>
    <t>PILLSBURY PULL APART</t>
  </si>
  <si>
    <t>WG, CHEESE &amp; PEPPERONI, 2 M/MA &amp; 2 GRAIN     WG, BUFFALO, 2 M/MA &amp; 2 GRAIN</t>
  </si>
  <si>
    <t xml:space="preserve">TONY'S 63912                                                              SCHWANNS                                                                                                              </t>
  </si>
  <si>
    <t xml:space="preserve">TONY'S 63913                                                             THE MAX 77387-12467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</si>
  <si>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THE MAX 77387-12468                                                                                                                 </t>
  </si>
  <si>
    <t>BREAKFAST, PIZZA, WRAPPED, Egg &amp; Turkey Bacon</t>
  </si>
  <si>
    <t>BREAKFAST, PIZZA, WRAPPED, Egg &amp; Turkey Sausage</t>
  </si>
  <si>
    <t>Seasoned Wedge</t>
  </si>
  <si>
    <t>COOKIE, CHOCOLATE CHIP, DOUGH</t>
  </si>
  <si>
    <t>STATE PACK SIZE</t>
  </si>
  <si>
    <t xml:space="preserve">COOKIE,  PRE-BAKED </t>
  </si>
  <si>
    <t>GENERAL MILLS</t>
  </si>
  <si>
    <t>CRACKERS, BUNNY GRAHAMS</t>
  </si>
  <si>
    <t>CRACKERS, MINI GRAHAMS</t>
  </si>
  <si>
    <t>QUAKER HILL FARMS</t>
  </si>
  <si>
    <t xml:space="preserve">WG,                                                                                      MAPLE BITES A35021                                                     LEMON BITES A34025                                                                                                              CREAM BITES                                                                </t>
  </si>
  <si>
    <t>BREAKFAST BITES - PIZZA FLAVORED</t>
  </si>
  <si>
    <t>BREAKFAST BITES - SWEET FLAVORED</t>
  </si>
  <si>
    <t xml:space="preserve">WG,                                                                                                                                                  </t>
  </si>
  <si>
    <t xml:space="preserve">TFS PIZZA RIPPER                                                        TURKEY HAM &amp; CHEESE                                                       </t>
  </si>
  <si>
    <t>WG,  2 M/MA &amp; 2 GRAIN</t>
  </si>
  <si>
    <t>WG, Cheese topped pizza</t>
  </si>
  <si>
    <t>TFS                                                                                  SCHWANNS</t>
  </si>
  <si>
    <t>PIZZA, INDIVIDUAL 6.5" ROUND</t>
  </si>
  <si>
    <t>DISTRIBUTOR CHOICE                                             OTIS SPUNKMEYER                                                                 SMART GRAINS                                                           DISTRIBUTOR CHOICE</t>
  </si>
  <si>
    <t>BRAND</t>
  </si>
  <si>
    <t>PACK</t>
  </si>
  <si>
    <t>PRICING</t>
  </si>
  <si>
    <t>M/MA  Equivelent per serving size</t>
  </si>
  <si>
    <t>PRICING PER SERVING or LB</t>
  </si>
  <si>
    <t>EXAMPLE:           2 M/MA</t>
  </si>
  <si>
    <t>Daily's 123456</t>
  </si>
  <si>
    <t>300 ct</t>
  </si>
  <si>
    <t>GRAIN Equivelent per serving size</t>
  </si>
  <si>
    <t>PRICING PER SERVING or UNIT</t>
  </si>
  <si>
    <t>BREADS &amp; CEREALS (GRAINS)</t>
  </si>
  <si>
    <t>BLISS</t>
  </si>
  <si>
    <t>COMPANY NAME       FOOD SERVICES OF AMERICA</t>
  </si>
  <si>
    <t>Daily's 40400</t>
  </si>
  <si>
    <t>300ct</t>
  </si>
  <si>
    <t>B&amp;D A3510CN</t>
  </si>
  <si>
    <t>No Bid</t>
  </si>
  <si>
    <t>Pillsbury</t>
  </si>
  <si>
    <t>72/2.43oz</t>
  </si>
  <si>
    <t>Hormel</t>
  </si>
  <si>
    <t>80/2oz</t>
  </si>
  <si>
    <t>Foster Farm St Fair</t>
  </si>
  <si>
    <t>60/2.67oz      55/2.51oz</t>
  </si>
  <si>
    <t>19.64        16.63</t>
  </si>
  <si>
    <t>Tony's 63912</t>
  </si>
  <si>
    <t>128ct</t>
  </si>
  <si>
    <t>Max</t>
  </si>
  <si>
    <t>Ruiz</t>
  </si>
  <si>
    <t>Advance 68079</t>
  </si>
  <si>
    <t>100ct</t>
  </si>
  <si>
    <t>Columbia Valley</t>
  </si>
  <si>
    <t>Della Vita</t>
  </si>
  <si>
    <t>168/1oz</t>
  </si>
  <si>
    <t>Tyson</t>
  </si>
  <si>
    <t>157/3.32oz</t>
  </si>
  <si>
    <t>Pierre</t>
  </si>
  <si>
    <t>52/3z</t>
  </si>
  <si>
    <t>Advance 68005</t>
  </si>
  <si>
    <t>150/3.2oz   2mm 1grn</t>
  </si>
  <si>
    <t>Foster</t>
  </si>
  <si>
    <t>72/4oz</t>
  </si>
  <si>
    <t>240/.67oz</t>
  </si>
  <si>
    <t>Minh</t>
  </si>
  <si>
    <t>60/3oz</t>
  </si>
  <si>
    <t>Mrs Sips</t>
  </si>
  <si>
    <t>1/5ct</t>
  </si>
  <si>
    <t>FSA</t>
  </si>
  <si>
    <t>11#</t>
  </si>
  <si>
    <t>Cloverdale</t>
  </si>
  <si>
    <t>6/2#</t>
  </si>
  <si>
    <t>Smucker's</t>
  </si>
  <si>
    <t>72/5.32oz</t>
  </si>
  <si>
    <t>72ct</t>
  </si>
  <si>
    <t>Big Daddy's</t>
  </si>
  <si>
    <t>Advance</t>
  </si>
  <si>
    <t>40/3.75oz</t>
  </si>
  <si>
    <t>Hidden Bay</t>
  </si>
  <si>
    <t>6/43oz</t>
  </si>
  <si>
    <t>Yoplait     Upstate</t>
  </si>
  <si>
    <t>48/4oz     48/4oz</t>
  </si>
  <si>
    <t>16.76       14.67</t>
  </si>
  <si>
    <t>Yoplait</t>
  </si>
  <si>
    <t>6/64oz</t>
  </si>
  <si>
    <t>96/4oz</t>
  </si>
  <si>
    <t>Apple &amp; Eve</t>
  </si>
  <si>
    <t>40/4.23oz</t>
  </si>
  <si>
    <t>Apple &amp; Eve Fruit Punch</t>
  </si>
  <si>
    <t>Dole</t>
  </si>
  <si>
    <t>2/5#</t>
  </si>
  <si>
    <t>Festival</t>
  </si>
  <si>
    <t>Simplot</t>
  </si>
  <si>
    <t>Nestle</t>
  </si>
  <si>
    <t>24/16.9oz</t>
  </si>
  <si>
    <t>Santiago</t>
  </si>
  <si>
    <t>6/29.77</t>
  </si>
  <si>
    <t>6/26.75</t>
  </si>
  <si>
    <t>20#</t>
  </si>
  <si>
    <t>12/2#</t>
  </si>
  <si>
    <t>Culinary</t>
  </si>
  <si>
    <t>3#</t>
  </si>
  <si>
    <t>Rio Viejo</t>
  </si>
  <si>
    <t>12/27z</t>
  </si>
  <si>
    <t>4/108oz</t>
  </si>
  <si>
    <t>Simplot/ Bountiful</t>
  </si>
  <si>
    <t>6/2.38#</t>
  </si>
  <si>
    <t>Simplot Jiffy Crisp</t>
  </si>
  <si>
    <t>Lamb Gen 7</t>
  </si>
  <si>
    <t>6/5.5</t>
  </si>
  <si>
    <t>Basic Amer</t>
  </si>
  <si>
    <t>6/2.5#</t>
  </si>
  <si>
    <t>Lamb</t>
  </si>
  <si>
    <t>Lamb D17</t>
  </si>
  <si>
    <t>Angela Mia</t>
  </si>
  <si>
    <t>San Benito</t>
  </si>
  <si>
    <t>120/2z</t>
  </si>
  <si>
    <t>Pepp Farms</t>
  </si>
  <si>
    <t>Franz Ovenfresh</t>
  </si>
  <si>
    <t>12/24oz</t>
  </si>
  <si>
    <t>Baker Boy</t>
  </si>
  <si>
    <t>144/1oz</t>
  </si>
  <si>
    <t>12/8ct</t>
  </si>
  <si>
    <t>12/6ct</t>
  </si>
  <si>
    <t>Cont Mills</t>
  </si>
  <si>
    <t>Gen Mills   MaltOMeal</t>
  </si>
  <si>
    <t>96/1oz     96/1oz</t>
  </si>
  <si>
    <t>19.28       18.63</t>
  </si>
  <si>
    <t>MaltOMeal</t>
  </si>
  <si>
    <t>48/2oz</t>
  </si>
  <si>
    <t>Gen Mills</t>
  </si>
  <si>
    <t>100/1.25oz</t>
  </si>
  <si>
    <t>Keebler</t>
  </si>
  <si>
    <t>150/3ct</t>
  </si>
  <si>
    <t>300/.9oz</t>
  </si>
  <si>
    <t>Westminster</t>
  </si>
  <si>
    <t>300/2pk</t>
  </si>
  <si>
    <t>93/2oz</t>
  </si>
  <si>
    <t>Krusteaz</t>
  </si>
  <si>
    <t>24/6ct</t>
  </si>
  <si>
    <t>Dave's</t>
  </si>
  <si>
    <t>90/1.9oz</t>
  </si>
  <si>
    <t>Pioneer</t>
  </si>
  <si>
    <t>Fresca</t>
  </si>
  <si>
    <t>Rizzuto</t>
  </si>
  <si>
    <t>24/16"</t>
  </si>
  <si>
    <t>SuperPretzel</t>
  </si>
  <si>
    <t>Uncle Ben's</t>
  </si>
  <si>
    <t>6/55oz</t>
  </si>
  <si>
    <t>Mission San Pablo</t>
  </si>
  <si>
    <t>200ct</t>
  </si>
  <si>
    <t>24dz</t>
  </si>
  <si>
    <t>14dz</t>
  </si>
  <si>
    <t>144ct</t>
  </si>
  <si>
    <t>6/29oz</t>
  </si>
  <si>
    <t>Pioneer      Pioneer     Conestoga</t>
  </si>
  <si>
    <t>6/13oz     6/14oz      6/24oz</t>
  </si>
  <si>
    <t>19.61      19.77      17.06</t>
  </si>
  <si>
    <t>Conestoga Conestoga Conestoga</t>
  </si>
  <si>
    <t>12/7.5oz    12/6.5oz    12/12oz</t>
  </si>
  <si>
    <t>19.72       19.20       17.27</t>
  </si>
  <si>
    <t>Ortega</t>
  </si>
  <si>
    <t>Rio Luna</t>
  </si>
  <si>
    <t>12/28oz</t>
  </si>
  <si>
    <t>Tapatio</t>
  </si>
  <si>
    <t>24/5oz</t>
  </si>
  <si>
    <t xml:space="preserve">Pace </t>
  </si>
  <si>
    <t>SS/Madrona</t>
  </si>
  <si>
    <t>4/54oz</t>
  </si>
  <si>
    <t>Campbell's</t>
  </si>
  <si>
    <t>12/50oz</t>
  </si>
  <si>
    <t>4/52oz</t>
  </si>
  <si>
    <t>4/46oz</t>
  </si>
  <si>
    <t>PPI</t>
  </si>
  <si>
    <t>500/9gm</t>
  </si>
  <si>
    <t>Chex- Spec Order</t>
  </si>
  <si>
    <t>60ct</t>
  </si>
  <si>
    <t>Cheetos</t>
  </si>
  <si>
    <t>104/.88oz</t>
  </si>
  <si>
    <t>Fritos</t>
  </si>
  <si>
    <t>104/1oz</t>
  </si>
  <si>
    <t>Doritos</t>
  </si>
  <si>
    <t xml:space="preserve">Lay's </t>
  </si>
  <si>
    <t>Sun Chips</t>
  </si>
  <si>
    <t>Vanleer</t>
  </si>
  <si>
    <t>22#</t>
  </si>
  <si>
    <t>100/1oz</t>
  </si>
  <si>
    <t>100/.75oz</t>
  </si>
  <si>
    <t>Chef Mark</t>
  </si>
  <si>
    <t>Ever Rich</t>
  </si>
  <si>
    <t>3/1gal</t>
  </si>
  <si>
    <t>Vegelene</t>
  </si>
  <si>
    <t>6/21oz</t>
  </si>
  <si>
    <t>6/17oz</t>
  </si>
  <si>
    <t>Betty Crocker</t>
  </si>
  <si>
    <t>96/.5oz</t>
  </si>
  <si>
    <t>White Satin</t>
  </si>
  <si>
    <t>C&amp;H</t>
  </si>
  <si>
    <t>Katy's</t>
  </si>
  <si>
    <t>12/16oz</t>
  </si>
  <si>
    <t>20/1#</t>
  </si>
  <si>
    <t>Hidden Valley</t>
  </si>
  <si>
    <t>12/3.2oz</t>
  </si>
  <si>
    <t>Basic</t>
  </si>
  <si>
    <t>96/1oz</t>
  </si>
  <si>
    <t>Heinz</t>
  </si>
  <si>
    <t>2/1.5gal</t>
  </si>
  <si>
    <t>1000/9gm</t>
  </si>
  <si>
    <t>30# Bucket</t>
  </si>
  <si>
    <t>500/12gm</t>
  </si>
  <si>
    <t>Americana</t>
  </si>
  <si>
    <t>500/4.5oz</t>
  </si>
  <si>
    <t>Bay Valley</t>
  </si>
  <si>
    <t>Lawry's</t>
  </si>
  <si>
    <t>6/12oz</t>
  </si>
  <si>
    <t>Propak</t>
  </si>
  <si>
    <t>250ct</t>
  </si>
  <si>
    <t>Wincup</t>
  </si>
  <si>
    <t>1000ct</t>
  </si>
  <si>
    <t>Prime Source</t>
  </si>
  <si>
    <t>500ct</t>
  </si>
  <si>
    <t>Pactiv</t>
  </si>
  <si>
    <t>10/50ct</t>
  </si>
  <si>
    <t>12/85ct</t>
  </si>
  <si>
    <t>20/50ct</t>
  </si>
  <si>
    <t>12/200ct</t>
  </si>
  <si>
    <t>24/100ct</t>
  </si>
  <si>
    <t>25/200ct</t>
  </si>
  <si>
    <t>18/2000"</t>
  </si>
  <si>
    <t>24/2000"</t>
  </si>
  <si>
    <t>18/500"</t>
  </si>
  <si>
    <t>Smart Stock</t>
  </si>
  <si>
    <t>Durobag</t>
  </si>
  <si>
    <t>South Champ</t>
  </si>
  <si>
    <t>4/250ct</t>
  </si>
  <si>
    <t xml:space="preserve">Pro Power </t>
  </si>
  <si>
    <t>6/1gal</t>
  </si>
  <si>
    <t>Comet</t>
  </si>
  <si>
    <t>8/32oz</t>
  </si>
  <si>
    <t>Swisher</t>
  </si>
  <si>
    <t>Dawn</t>
  </si>
  <si>
    <t>Delco</t>
  </si>
  <si>
    <t>3dz</t>
  </si>
  <si>
    <t>No bid</t>
  </si>
  <si>
    <t>Northwest Distribution
Tools For Schools</t>
  </si>
  <si>
    <t>ARMOUR 29691</t>
  </si>
  <si>
    <t>300CT</t>
  </si>
  <si>
    <t>2M</t>
  </si>
  <si>
    <t>B&amp;D</t>
  </si>
  <si>
    <t>TFS 6510</t>
  </si>
  <si>
    <t>110/2.2OZ</t>
  </si>
  <si>
    <t>2G</t>
  </si>
  <si>
    <t>PILLSBURY 38413 38399</t>
  </si>
  <si>
    <t>72/2.43OZ</t>
  </si>
  <si>
    <t>4=2G</t>
  </si>
  <si>
    <t>TFS A35021 A34025</t>
  </si>
  <si>
    <t>320/.7OZ</t>
  </si>
  <si>
    <t>1M &amp; 1G</t>
  </si>
  <si>
    <t>540/.7OZ</t>
  </si>
  <si>
    <t>1.25m &amp; 1.5G</t>
  </si>
  <si>
    <t>LOS CABO 98336</t>
  </si>
  <si>
    <t>120/3.4OZ</t>
  </si>
  <si>
    <t/>
  </si>
  <si>
    <t>ST FAIR</t>
  </si>
  <si>
    <t>60/2.51OZ</t>
  </si>
  <si>
    <t>1M &amp; 1.5G</t>
  </si>
  <si>
    <t>TONY 63912</t>
  </si>
  <si>
    <t>128/3.31OZ</t>
  </si>
  <si>
    <t>MAX 12467</t>
  </si>
  <si>
    <t>96/3.09OZ</t>
  </si>
  <si>
    <t>MAX 12468</t>
  </si>
  <si>
    <t>96/3.21oz</t>
  </si>
  <si>
    <t>1 M &amp; 1G</t>
  </si>
  <si>
    <t>RUIZ</t>
  </si>
  <si>
    <t>50/2.5OZ</t>
  </si>
  <si>
    <t>0.75m &amp; 1.25G</t>
  </si>
  <si>
    <t>ADVANCE 68079</t>
  </si>
  <si>
    <t>100/2.35OZ</t>
  </si>
  <si>
    <t>.75m &amp; 1.25G</t>
  </si>
  <si>
    <t>BEACON 55226</t>
  </si>
  <si>
    <t>144/1.27OZ</t>
  </si>
  <si>
    <t>1.5M &amp; 1.5G</t>
  </si>
  <si>
    <t>LOS CABO 64341</t>
  </si>
  <si>
    <t>72/3.95OZ</t>
  </si>
  <si>
    <t>LOS CABO 64040</t>
  </si>
  <si>
    <t>2M &amp; 2G</t>
  </si>
  <si>
    <t>LOS CABO 63457</t>
  </si>
  <si>
    <t>48/5.45OZ</t>
  </si>
  <si>
    <t>LOS CABO 69542</t>
  </si>
  <si>
    <t>48/5.2OZ</t>
  </si>
  <si>
    <t>LOS CABO 63456</t>
  </si>
  <si>
    <t>BONGARD 75519</t>
  </si>
  <si>
    <t>BONGARD 75507</t>
  </si>
  <si>
    <t>BONGARD 40295</t>
  </si>
  <si>
    <t>168/1OZ</t>
  </si>
  <si>
    <t>2M ALL WHITE</t>
  </si>
  <si>
    <t>TFS 63979</t>
  </si>
  <si>
    <t>2M &amp; 1G</t>
  </si>
  <si>
    <t>TFS 5778</t>
  </si>
  <si>
    <t>TFS 5783</t>
  </si>
  <si>
    <t>64/2.5OZ</t>
  </si>
  <si>
    <t>TFS 5115</t>
  </si>
  <si>
    <t>TYSON 2133</t>
  </si>
  <si>
    <t>36/4.4OZ</t>
  </si>
  <si>
    <t>TYSON 5210</t>
  </si>
  <si>
    <t>TFS 72521</t>
  </si>
  <si>
    <t>60/4OZ</t>
  </si>
  <si>
    <t>TFS 5544</t>
  </si>
  <si>
    <t>72/4OZ</t>
  </si>
  <si>
    <t>2M &amp;2G</t>
  </si>
  <si>
    <t>TFS 6972</t>
  </si>
  <si>
    <t>240/.67OZ</t>
  </si>
  <si>
    <t>TFS 7902</t>
  </si>
  <si>
    <t>84/3OZ</t>
  </si>
  <si>
    <t>2M &amp; 1.25G</t>
  </si>
  <si>
    <t>CLR SPR 8893</t>
  </si>
  <si>
    <t>160/1oz</t>
  </si>
  <si>
    <t>1.5M &amp; 1G</t>
  </si>
  <si>
    <t>CLR SPR 8895</t>
  </si>
  <si>
    <t>53/3OZ</t>
  </si>
  <si>
    <t>CLR SPR 8887</t>
  </si>
  <si>
    <t>43/3.7OZ</t>
  </si>
  <si>
    <t>SIPS</t>
  </si>
  <si>
    <t>KIT</t>
  </si>
  <si>
    <t>HILLSHIRE 12991</t>
  </si>
  <si>
    <t>2PC</t>
  </si>
  <si>
    <t>1M</t>
  </si>
  <si>
    <t>TFS 5007</t>
  </si>
  <si>
    <t>TFS 1082</t>
  </si>
  <si>
    <t>120/4OZ</t>
  </si>
  <si>
    <t>TFS 1079</t>
  </si>
  <si>
    <t>SMUCKER                21027               21028</t>
  </si>
  <si>
    <t>72/5.3OZ     GRAPE            STRAW</t>
  </si>
  <si>
    <t>.                     64.73          67.85</t>
  </si>
  <si>
    <t>.              .899             .942</t>
  </si>
  <si>
    <t>ARMOUR 22014</t>
  </si>
  <si>
    <t>PILLSBURY  38464  31597</t>
  </si>
  <si>
    <t>72/4.06OZ</t>
  </si>
  <si>
    <t>TFS   35B</t>
  </si>
  <si>
    <t>6/48OZ</t>
  </si>
  <si>
    <t>TFS  39B</t>
  </si>
  <si>
    <t>60/5.25OZ</t>
  </si>
  <si>
    <t>TFS 1049</t>
  </si>
  <si>
    <t>105/4OZ</t>
  </si>
  <si>
    <t>ADVANCE 68042</t>
  </si>
  <si>
    <t>40/3.75OZ</t>
  </si>
  <si>
    <t>CHIX OF SEA 390</t>
  </si>
  <si>
    <t>6/43OZ</t>
  </si>
  <si>
    <t>TFS 5005</t>
  </si>
  <si>
    <t>2/6#</t>
  </si>
  <si>
    <t>ARMOUR 31234</t>
  </si>
  <si>
    <t>TFS 6131</t>
  </si>
  <si>
    <t xml:space="preserve">REST PRD </t>
  </si>
  <si>
    <t>REST PRD</t>
  </si>
  <si>
    <t xml:space="preserve">TFS </t>
  </si>
  <si>
    <t>96/4.5OZ</t>
  </si>
  <si>
    <t>DUCHESS</t>
  </si>
  <si>
    <t>72/4.5OZ           MAND &amp; PINE</t>
  </si>
  <si>
    <t>TREE RIPE CUP</t>
  </si>
  <si>
    <t>96/4OZ</t>
  </si>
  <si>
    <t>48/4OZ</t>
  </si>
  <si>
    <t>TREE RIPE CUP OJ/PINE</t>
  </si>
  <si>
    <t>EARTH</t>
  </si>
  <si>
    <t>40/4OZ</t>
  </si>
  <si>
    <t>EARTH PUNCH</t>
  </si>
  <si>
    <t>DOLE</t>
  </si>
  <si>
    <t>SIMPLOT WHL</t>
  </si>
  <si>
    <t>SIMPLOT</t>
  </si>
  <si>
    <t>NESTLE</t>
  </si>
  <si>
    <t>24/16.9OZ</t>
  </si>
  <si>
    <t>SANTIAGO</t>
  </si>
  <si>
    <t>6/27.09OZ</t>
  </si>
  <si>
    <t>6/26.25OZ</t>
  </si>
  <si>
    <t>15#</t>
  </si>
  <si>
    <t>COUNTY</t>
  </si>
  <si>
    <t>4/1GAL</t>
  </si>
  <si>
    <t>IDAHO PAC</t>
  </si>
  <si>
    <t>6/38.75OZ</t>
  </si>
  <si>
    <t>6/5.5#</t>
  </si>
  <si>
    <t>BASIC</t>
  </si>
  <si>
    <t>40#</t>
  </si>
  <si>
    <t>ANGELA MIA</t>
  </si>
  <si>
    <t>HUNTS</t>
  </si>
  <si>
    <t>SIMPLOT 3WAY</t>
  </si>
  <si>
    <t>84/2OZ</t>
  </si>
  <si>
    <t>1G</t>
  </si>
  <si>
    <t>144/1OZ</t>
  </si>
  <si>
    <t>144/2OZ</t>
  </si>
  <si>
    <t>PEPP FARM</t>
  </si>
  <si>
    <t>120CT</t>
  </si>
  <si>
    <t>10/19SLC</t>
  </si>
  <si>
    <t>240/1OZ</t>
  </si>
  <si>
    <t>12/8CT</t>
  </si>
  <si>
    <t>12/12CT</t>
  </si>
  <si>
    <t>GEN MILLS                         MOM</t>
  </si>
  <si>
    <t>96/1OZ                     96/1OZ</t>
  </si>
  <si>
    <t>19.30               18.73</t>
  </si>
  <si>
    <t>.201           .195</t>
  </si>
  <si>
    <t>MOM</t>
  </si>
  <si>
    <t>48CT</t>
  </si>
  <si>
    <t>NOTABLES</t>
  </si>
  <si>
    <t>.5G</t>
  </si>
  <si>
    <t>250/.9OZ</t>
  </si>
  <si>
    <t>192/1.3OZ</t>
  </si>
  <si>
    <t>100/1.25OZ</t>
  </si>
  <si>
    <t>150/3CT</t>
  </si>
  <si>
    <t>300/.9OZ</t>
  </si>
  <si>
    <t>CHORTLES</t>
  </si>
  <si>
    <t>100/1OZ</t>
  </si>
  <si>
    <t>NABISCO</t>
  </si>
  <si>
    <t>500/2CT</t>
  </si>
  <si>
    <t>RICH RING</t>
  </si>
  <si>
    <t>84/2.3OZ</t>
  </si>
  <si>
    <t>SMART</t>
  </si>
  <si>
    <t>72/2.5OZ</t>
  </si>
  <si>
    <t>96/1.6OZ</t>
  </si>
  <si>
    <t>2.5G</t>
  </si>
  <si>
    <t>72/2.55OZ</t>
  </si>
  <si>
    <t>PILLSBURY   37309     37308</t>
  </si>
  <si>
    <t>72/2.64OZ</t>
  </si>
  <si>
    <t>PILLSBURY</t>
  </si>
  <si>
    <t>72/2.29OZ</t>
  </si>
  <si>
    <t>ROCK'N OLA</t>
  </si>
  <si>
    <t>250/1OZ</t>
  </si>
  <si>
    <t>96/2OZ</t>
  </si>
  <si>
    <t>PIONEER WG</t>
  </si>
  <si>
    <t>MEXI</t>
  </si>
  <si>
    <t>3/2#</t>
  </si>
  <si>
    <t>72/2.6OZ</t>
  </si>
  <si>
    <t>144/1.3OZ</t>
  </si>
  <si>
    <t>2.25G</t>
  </si>
  <si>
    <t>70/3.1OZ</t>
  </si>
  <si>
    <t>RICH</t>
  </si>
  <si>
    <t>20/24OZ</t>
  </si>
  <si>
    <t>J&amp;J</t>
  </si>
  <si>
    <t>100/2.2OZ</t>
  </si>
  <si>
    <t>300/.77OZ</t>
  </si>
  <si>
    <t>UNCLE BEN</t>
  </si>
  <si>
    <t>96/3OZ</t>
  </si>
  <si>
    <t>4/2.5#</t>
  </si>
  <si>
    <t>200CT</t>
  </si>
  <si>
    <t>LOS CABO</t>
  </si>
  <si>
    <t>12/10CT</t>
  </si>
  <si>
    <t>1.75G</t>
  </si>
  <si>
    <t>72/2.4OZ</t>
  </si>
  <si>
    <t>TRAIL</t>
  </si>
  <si>
    <t>PIONEER</t>
  </si>
  <si>
    <t>6/29OZ</t>
  </si>
  <si>
    <t>GEHLS</t>
  </si>
  <si>
    <t>PIONEER      BROWN         CHIX         COUNTRY</t>
  </si>
  <si>
    <t>.                                6/13OZ                 6/14OZ                  6/24OZ</t>
  </si>
  <si>
    <t>.                   19.63                19.81           17.09</t>
  </si>
  <si>
    <t>CONESTOGA    BROWN     POULTRY    COUNTRY</t>
  </si>
  <si>
    <t>.                   12/7.5OZ             12/6.5OZ              12/12OZ</t>
  </si>
  <si>
    <t>.               19.74             19.22             17.29</t>
  </si>
  <si>
    <t>FOOTHILL</t>
  </si>
  <si>
    <t>12/16OZ</t>
  </si>
  <si>
    <t>24/5OZ</t>
  </si>
  <si>
    <t>6/106OZ</t>
  </si>
  <si>
    <t>CAMPBELL</t>
  </si>
  <si>
    <t>3/4#</t>
  </si>
  <si>
    <t>12/50OZ</t>
  </si>
  <si>
    <t>200/9GM</t>
  </si>
  <si>
    <t>BUDS</t>
  </si>
  <si>
    <t>24/4OZ</t>
  </si>
  <si>
    <t>CHEX</t>
  </si>
  <si>
    <t>60CT</t>
  </si>
  <si>
    <t>ADM</t>
  </si>
  <si>
    <t>PHILLY</t>
  </si>
  <si>
    <t>VEGELENE</t>
  </si>
  <si>
    <t>6/14OZ</t>
  </si>
  <si>
    <t>48/3.5OZ</t>
  </si>
  <si>
    <t>96/.5OZ</t>
  </si>
  <si>
    <t>RACHEL</t>
  </si>
  <si>
    <t>WHT SATIN</t>
  </si>
  <si>
    <t>HIDDEN VALLEY</t>
  </si>
  <si>
    <t>12/3.2OZ</t>
  </si>
  <si>
    <t>1000CT</t>
  </si>
  <si>
    <t>500/5.5GM</t>
  </si>
  <si>
    <t>8/5# PCH</t>
  </si>
  <si>
    <t>DASH</t>
  </si>
  <si>
    <t>3/21OZ</t>
  </si>
  <si>
    <t>6/11.25OZ</t>
  </si>
  <si>
    <t>PACKER</t>
  </si>
  <si>
    <t>18X2M</t>
  </si>
  <si>
    <t>24X2M</t>
  </si>
  <si>
    <t>18X1M</t>
  </si>
  <si>
    <t>24X1M</t>
  </si>
  <si>
    <t>AMMEX</t>
  </si>
  <si>
    <t>10X10X100CT</t>
  </si>
  <si>
    <t>10X100CT</t>
  </si>
  <si>
    <t xml:space="preserve">NO BID </t>
  </si>
  <si>
    <r>
      <t xml:space="preserve"> </t>
    </r>
    <r>
      <rPr>
        <sz val="12"/>
        <color indexed="8"/>
        <rFont val="Arial Narrow"/>
        <family val="2"/>
      </rPr>
      <t xml:space="preserve">IMPACT PRODUCTS INC. 790002  - Disposable Aprons. </t>
    </r>
  </si>
  <si>
    <t>100 per Bag. 10 bags/CS</t>
  </si>
  <si>
    <t>NPPC ESSENDANT CO. - 112038 - Ziplock 1 GL Freezer bag</t>
  </si>
  <si>
    <t xml:space="preserve">250 Bags per Case </t>
  </si>
  <si>
    <t xml:space="preserve">HERITAGE BAG COMPANY - 703074 - 33x39 Black Max liner </t>
  </si>
  <si>
    <t>150/CASE</t>
  </si>
  <si>
    <t xml:space="preserve">HERITAGE BAG COMPANY - 709456  - 38x58 Black liner </t>
  </si>
  <si>
    <t xml:space="preserve">100/CASE </t>
  </si>
  <si>
    <t xml:space="preserve">HERITAGE BAG COMPANY - 708412  - 43X47 Black liner </t>
  </si>
  <si>
    <t>PAPERCRAFT INC. - 110048 - 9 oz. plastic cups</t>
  </si>
  <si>
    <t>500/CASE</t>
  </si>
  <si>
    <t xml:space="preserve">NPPC ESSENDANT - 630533 - Food Film wrap </t>
  </si>
  <si>
    <t>18"x2000'/Roll</t>
  </si>
  <si>
    <t xml:space="preserve">NPPC ESSENDANT - 630532 - Aluminum foil </t>
  </si>
  <si>
    <t xml:space="preserve">18"x1000'/Roll </t>
  </si>
  <si>
    <t>NPPC ESSENDANT - 111440 - Solo Regal Fork bulk white</t>
  </si>
  <si>
    <t>1000 per Case</t>
  </si>
  <si>
    <t>DIXIE CONSUMER PRODUCTS - 113025 - Plastic polystyrene black fork</t>
  </si>
  <si>
    <t>24/40/CS</t>
  </si>
  <si>
    <t xml:space="preserve">IMPACT PRODUCTS - 790060 - 8600 disposable poly large gloves </t>
  </si>
  <si>
    <t>10 dispenser packs of 100 per box.</t>
  </si>
  <si>
    <t>IMPACT PRODUCTS - 790224, 790223, 790222 - Small, Medium &amp; Large Gloves</t>
  </si>
  <si>
    <t>100/bx. 10 boxes per case.</t>
  </si>
  <si>
    <t xml:space="preserve">IMPACT PRODUCTS - 790200 - W8430 Deluxe Latex gloves </t>
  </si>
  <si>
    <t xml:space="preserve">Dozen </t>
  </si>
  <si>
    <t xml:space="preserve">Georgia Pacific - 111262 - 32002 Easy Nap 1 ply white </t>
  </si>
  <si>
    <t xml:space="preserve">White color. 1-ply. 24 bands of 250 per case. </t>
  </si>
  <si>
    <t xml:space="preserve">NPPC ESSENDANT - 111691 - LAG 9 INCH FOAM PLATE </t>
  </si>
  <si>
    <t>NPPC ESSENDANT - 112028 - 6 INCH ROUND WHITE</t>
  </si>
  <si>
    <t xml:space="preserve">NPPC ESSENDANT - 111450 -SOLO Regal Teaspoons Bulk White </t>
  </si>
  <si>
    <t>1000/CS</t>
  </si>
  <si>
    <t xml:space="preserve">DIXIE PRODUCTS - 113023 - Plastic polystyrene Black spoons </t>
  </si>
  <si>
    <t xml:space="preserve">24/40 CT. </t>
  </si>
  <si>
    <t>WAXIE  - 170018 - GERMICIDAL ULTRA BLEACH</t>
  </si>
  <si>
    <t>3GL/CS</t>
  </si>
  <si>
    <t xml:space="preserve">WAXIE - 1030111 - Traffic signal disin. Bowl cleaner </t>
  </si>
  <si>
    <t xml:space="preserve">12 QT/CS </t>
  </si>
  <si>
    <t>WAXIE  - 1070264 - WAXIE fibercare</t>
  </si>
  <si>
    <t>Dilution: 1:32 to 1:64 for pre-spraying and extraction, depending on soil; 1:32 for spotting. Four gallons per case</t>
  </si>
  <si>
    <t xml:space="preserve">GENLABS - 410294 - WAXIE  GREEN all purpose cleaner </t>
  </si>
  <si>
    <t>Dilution: 1:32 or 4 oz/gl. Four gallons per case.</t>
  </si>
  <si>
    <t xml:space="preserve">GENLABS - 950144 - Sparkle Liquid Glass &amp; surface cleaner </t>
  </si>
  <si>
    <t>Four gallons per case.</t>
  </si>
  <si>
    <t xml:space="preserve">GENLABS - 410016 - WAXIE break away cleaner and degreaser </t>
  </si>
  <si>
    <t>4 GL/CS</t>
  </si>
  <si>
    <t xml:space="preserve">GENLABS - 870114 - WAXIE limelite </t>
  </si>
  <si>
    <t xml:space="preserve">NPPC ESSENDANT - 530586 - PGA Dawn Pot and pan detergent </t>
  </si>
  <si>
    <t xml:space="preserve">CUSTOM CHEMICAL FORMULATIONS - 530062 - WAXIE SURE BRITE </t>
  </si>
  <si>
    <t>100 lb drum.</t>
  </si>
  <si>
    <t xml:space="preserve">WIPER CENTRAL USA - 770095 - New white bar towels </t>
  </si>
  <si>
    <t xml:space="preserve">25 LB BOX </t>
  </si>
  <si>
    <t xml:space="preserve">AMERICAN PAPER CONVERTING - 851143 - Clean &amp; soft twin 9 inch jumbo roll tissue </t>
  </si>
  <si>
    <t xml:space="preserve">EACH </t>
  </si>
  <si>
    <t>CASE</t>
  </si>
  <si>
    <t xml:space="preserve">CARLISLE - 2051271 - WAXIE 4FT black handle </t>
  </si>
  <si>
    <t xml:space="preserve">GEORGIA PACIFIC - 850862 - VISTA Universal Towel Dispenser </t>
  </si>
  <si>
    <t xml:space="preserve">ORCHIDS PAPER PRODUCTS - 850088 - WAXIE Kleenline White Universal roll Towel </t>
  </si>
  <si>
    <t>6 rolls x 800', 4,800' total per case.</t>
  </si>
  <si>
    <t xml:space="preserve">GENLABS - 320024 - WAXIE Balance Neutral PH cleaner </t>
  </si>
  <si>
    <t xml:space="preserve">RUBBERMAID - 650890 - Q800 Microfiber finish pad </t>
  </si>
  <si>
    <t xml:space="preserve">6 per CASE </t>
  </si>
  <si>
    <t xml:space="preserve">GENLABS - 930012 - WAXIE Sunglasses floor finsih </t>
  </si>
  <si>
    <t xml:space="preserve">5 GL pail </t>
  </si>
  <si>
    <t xml:space="preserve">3M COMPANY - 260850 - 3M 20 IN Red pad </t>
  </si>
  <si>
    <t>5 ea/cs.</t>
  </si>
  <si>
    <t xml:space="preserve">3M COMPANY - 260820 - 3M  17 in. red pad </t>
  </si>
  <si>
    <t>Blue eagle Products - 162071 - WAXIE GREEN Spring Mint</t>
  </si>
  <si>
    <t>WAXIE</t>
  </si>
  <si>
    <t>2mm, 2gr</t>
  </si>
  <si>
    <t>2gr</t>
  </si>
  <si>
    <t>1mm, .25gr</t>
  </si>
  <si>
    <t xml:space="preserve">1mm, 1gr            </t>
  </si>
  <si>
    <t>1mm, 1.5 gr</t>
  </si>
  <si>
    <t>.75mm, 1.25gr</t>
  </si>
  <si>
    <t>12pc  2mm,1gr</t>
  </si>
  <si>
    <t>2.25mm</t>
  </si>
  <si>
    <t>1=2.25</t>
  </si>
  <si>
    <t>5=2mm</t>
  </si>
  <si>
    <t>2mm, 1gr</t>
  </si>
  <si>
    <t>6=2m, 2gr</t>
  </si>
  <si>
    <t>2.5z = 2mm</t>
  </si>
  <si>
    <t>1gr</t>
  </si>
  <si>
    <t>1slice=1gr</t>
  </si>
  <si>
    <t>2.25gr</t>
  </si>
  <si>
    <t>.25gr</t>
  </si>
  <si>
    <t>1slice=2.5gr</t>
  </si>
  <si>
    <t>1/2 cup=1gr</t>
  </si>
  <si>
    <t>1.25gr</t>
  </si>
  <si>
    <t>1.75gr</t>
  </si>
  <si>
    <t>Gem State Paper &amp; Supply Co.</t>
  </si>
  <si>
    <t>Foodhandler</t>
  </si>
  <si>
    <t>Dart</t>
  </si>
  <si>
    <t>Heritage Bag</t>
  </si>
  <si>
    <t>HFA</t>
  </si>
  <si>
    <t>18x2000w/cutter</t>
  </si>
  <si>
    <t>24x2000</t>
  </si>
  <si>
    <t>18x1000</t>
  </si>
  <si>
    <t>24x1000</t>
  </si>
  <si>
    <t>Dixie</t>
  </si>
  <si>
    <t>Duro</t>
  </si>
  <si>
    <t>Georgia Pacific</t>
  </si>
  <si>
    <t>Paterson</t>
  </si>
  <si>
    <t>BPG</t>
  </si>
  <si>
    <t>Genpak</t>
  </si>
  <si>
    <r>
      <t xml:space="preserve">Elkay </t>
    </r>
    <r>
      <rPr>
        <b/>
        <sz val="12"/>
        <color indexed="10"/>
        <rFont val="Arial Narrow"/>
      </rPr>
      <t>S/O</t>
    </r>
  </si>
  <si>
    <t>Genpak 8x8x3</t>
  </si>
  <si>
    <t>Clorox Ultra Germicidal</t>
  </si>
  <si>
    <t>3/121oz</t>
  </si>
  <si>
    <t>Spartan</t>
  </si>
  <si>
    <t>12/qt</t>
  </si>
  <si>
    <t>Bright Solutions</t>
  </si>
  <si>
    <t>4/gl</t>
  </si>
  <si>
    <t>Thatcher</t>
  </si>
  <si>
    <t>50lb</t>
  </si>
  <si>
    <t>Hospeco</t>
  </si>
  <si>
    <t>Allied West</t>
  </si>
  <si>
    <t>12/1000</t>
  </si>
  <si>
    <t>DOT</t>
  </si>
  <si>
    <t>6/800'/cs</t>
  </si>
  <si>
    <t>4/1gl</t>
  </si>
  <si>
    <t>Rubbermaid</t>
  </si>
  <si>
    <t>5gl</t>
  </si>
  <si>
    <t xml:space="preserve">3M </t>
  </si>
  <si>
    <t>Diversey</t>
  </si>
  <si>
    <t xml:space="preserve">Sweetheart </t>
  </si>
  <si>
    <t>12/800ml</t>
  </si>
  <si>
    <r>
      <t xml:space="preserve">*ALL ITEMS MUST BE CN LABELED w/ COPY of LABEL or MANUFACTURER </t>
    </r>
    <r>
      <rPr>
        <b/>
        <i/>
        <sz val="10"/>
        <color rgb="FFFF0000"/>
        <rFont val="Arial"/>
      </rPr>
      <t>STATEMENT PROVIDED @ TIME OF BID AWARD</t>
    </r>
  </si>
  <si>
    <r>
      <t>PRE-COOKED, 300 SLICES, .060 thickness</t>
    </r>
    <r>
      <rPr>
        <b/>
        <sz val="10"/>
        <color indexed="49"/>
        <rFont val="Arial Narrow"/>
      </rPr>
      <t xml:space="preserve"> </t>
    </r>
    <r>
      <rPr>
        <b/>
        <sz val="10"/>
        <rFont val="Arial Narrow"/>
      </rPr>
      <t xml:space="preserve">                              </t>
    </r>
  </si>
  <si>
    <r>
      <t>DAILY'S 40400                                                                             TYSON                                                                ARMOUR</t>
    </r>
    <r>
      <rPr>
        <b/>
        <sz val="10"/>
        <color indexed="49"/>
        <rFont val="Arial Narrow"/>
      </rPr>
      <t xml:space="preserve">            </t>
    </r>
    <r>
      <rPr>
        <b/>
        <sz val="10"/>
        <rFont val="Arial Narrow"/>
      </rPr>
      <t xml:space="preserve">                              </t>
    </r>
  </si>
  <si>
    <r>
      <t xml:space="preserve">Beef  </t>
    </r>
    <r>
      <rPr>
        <b/>
        <sz val="10"/>
        <color theme="8" tint="-0.249977111117893"/>
        <rFont val="Arial Narrow"/>
      </rPr>
      <t>WHOLE GRAIN</t>
    </r>
  </si>
  <si>
    <r>
      <t xml:space="preserve">Beef, Hamburger, fully cooked, no more than 20% fat. Charbroiled, 2 M/MA </t>
    </r>
    <r>
      <rPr>
        <b/>
        <sz val="10"/>
        <color indexed="49"/>
        <rFont val="Arial Narrow"/>
      </rPr>
      <t xml:space="preserve">                 </t>
    </r>
    <r>
      <rPr>
        <b/>
        <sz val="10"/>
        <rFont val="Arial Narrow"/>
      </rPr>
      <t xml:space="preserve">                              </t>
    </r>
  </si>
  <si>
    <r>
      <t>Breakfast Burrito  Egg &amp; Bacon</t>
    </r>
    <r>
      <rPr>
        <b/>
        <sz val="10"/>
        <color indexed="49"/>
        <rFont val="Arial Narrow"/>
      </rPr>
      <t xml:space="preserve">  WHOLE GRAIN</t>
    </r>
  </si>
  <si>
    <r>
      <t xml:space="preserve">Pancake &amp; Sausage on a Stick  </t>
    </r>
    <r>
      <rPr>
        <b/>
        <sz val="10"/>
        <color indexed="49"/>
        <rFont val="Arial Narrow"/>
      </rPr>
      <t xml:space="preserve">WHOLEGRAIN </t>
    </r>
  </si>
  <si>
    <r>
      <t xml:space="preserve">Breakfast square  </t>
    </r>
    <r>
      <rPr>
        <b/>
        <sz val="10"/>
        <color indexed="49"/>
        <rFont val="Arial Narrow"/>
      </rPr>
      <t xml:space="preserve"> WHOLE GRAIN  </t>
    </r>
  </si>
  <si>
    <r>
      <t xml:space="preserve">Breakfast Pizza,  Wrapped. </t>
    </r>
    <r>
      <rPr>
        <b/>
        <sz val="10"/>
        <color theme="8" tint="0.39997558519241921"/>
        <rFont val="Arial Narrow"/>
      </rPr>
      <t xml:space="preserve"> WHOLE GRAIN</t>
    </r>
    <r>
      <rPr>
        <b/>
        <sz val="10"/>
        <rFont val="Arial Narrow"/>
      </rPr>
      <t xml:space="preserve"> 1M/1.5G</t>
    </r>
  </si>
  <si>
    <r>
      <t xml:space="preserve">Breakfast Pizza, Wrapped, </t>
    </r>
    <r>
      <rPr>
        <b/>
        <sz val="10"/>
        <color theme="8" tint="0.39997558519241921"/>
        <rFont val="Arial Narrow"/>
      </rPr>
      <t xml:space="preserve"> WHOLE GRAIN</t>
    </r>
    <r>
      <rPr>
        <b/>
        <sz val="10"/>
        <rFont val="Arial Narrow"/>
      </rPr>
      <t xml:space="preserve"> 1M/1.5G</t>
    </r>
  </si>
  <si>
    <r>
      <t xml:space="preserve">EGG, CHEESE, POTATO, TURKEY, </t>
    </r>
    <r>
      <rPr>
        <b/>
        <sz val="10"/>
        <color theme="8" tint="0.39997558519241921"/>
        <rFont val="Arial Narrow"/>
      </rPr>
      <t>WG</t>
    </r>
  </si>
  <si>
    <r>
      <t>Bean &amp; Cheese</t>
    </r>
    <r>
      <rPr>
        <b/>
        <sz val="10"/>
        <color indexed="49"/>
        <rFont val="Arial Narrow"/>
      </rPr>
      <t xml:space="preserve">,WHOLE GRAIN                       </t>
    </r>
  </si>
  <si>
    <r>
      <t xml:space="preserve">Beef &amp; Bean </t>
    </r>
    <r>
      <rPr>
        <b/>
        <sz val="10"/>
        <color indexed="49"/>
        <rFont val="Arial Narrow"/>
      </rPr>
      <t xml:space="preserve">WHOLE GRAIN                     </t>
    </r>
  </si>
  <si>
    <r>
      <t xml:space="preserve">Beef &amp; cheese w/out TVP </t>
    </r>
    <r>
      <rPr>
        <b/>
        <sz val="10"/>
        <color theme="8" tint="0.39997558519241921"/>
        <rFont val="Arial Narrow"/>
      </rPr>
      <t>WG</t>
    </r>
  </si>
  <si>
    <r>
      <t>Bean &amp; Cheese Burrito</t>
    </r>
    <r>
      <rPr>
        <b/>
        <sz val="10"/>
        <color theme="8" tint="-0.249977111117893"/>
        <rFont val="Arial Narrow"/>
      </rPr>
      <t xml:space="preserve"> WHOLE GRAIN</t>
    </r>
  </si>
  <si>
    <r>
      <t xml:space="preserve">Beef, Bean, &amp; Red Chili w/out TVP Burrito </t>
    </r>
    <r>
      <rPr>
        <b/>
        <sz val="10"/>
        <color theme="8" tint="-0.249977111117893"/>
        <rFont val="Arial Narrow"/>
      </rPr>
      <t xml:space="preserve">WG             </t>
    </r>
  </si>
  <si>
    <r>
      <t xml:space="preserve">Shredded, Low-Fat, Part Skim, Hard for Pizza NO IMITATION  </t>
    </r>
    <r>
      <rPr>
        <b/>
        <i/>
        <sz val="10"/>
        <rFont val="Arial Narrow"/>
      </rPr>
      <t>Max weight 30#</t>
    </r>
  </si>
  <si>
    <r>
      <rPr>
        <b/>
        <sz val="10"/>
        <rFont val="Arial Narrow"/>
      </rPr>
      <t xml:space="preserve">Popcorn bites </t>
    </r>
    <r>
      <rPr>
        <b/>
        <sz val="10"/>
        <color indexed="10"/>
        <rFont val="Arial Narrow"/>
      </rPr>
      <t xml:space="preserve"> </t>
    </r>
    <r>
      <rPr>
        <b/>
        <sz val="10"/>
        <color indexed="49"/>
        <rFont val="Arial Narrow"/>
      </rPr>
      <t xml:space="preserve">WHOLE GRAIN  </t>
    </r>
  </si>
  <si>
    <r>
      <t xml:space="preserve">Pre-cooked Shredded-- All White Meat  </t>
    </r>
    <r>
      <rPr>
        <b/>
        <sz val="10"/>
        <color indexed="49"/>
        <rFont val="Arial Narrow"/>
      </rPr>
      <t xml:space="preserve">                                      </t>
    </r>
  </si>
  <si>
    <r>
      <t>Advance or pre-approved equal.  Precooked,</t>
    </r>
    <r>
      <rPr>
        <b/>
        <sz val="10"/>
        <color indexed="49"/>
        <rFont val="Arial Narrow"/>
      </rPr>
      <t xml:space="preserve"> WHOLE GRAIN    </t>
    </r>
    <r>
      <rPr>
        <b/>
        <sz val="10"/>
        <rFont val="Arial Narrow"/>
      </rPr>
      <t xml:space="preserve">                                            </t>
    </r>
  </si>
  <si>
    <r>
      <t xml:space="preserve">4 oz 100% </t>
    </r>
    <r>
      <rPr>
        <b/>
        <sz val="10"/>
        <color indexed="49"/>
        <rFont val="Arial Narrow"/>
      </rPr>
      <t>whole grain l</t>
    </r>
    <r>
      <rPr>
        <b/>
        <sz val="10"/>
        <rFont val="Arial Narrow"/>
      </rPr>
      <t>ower-fat chicken corndog. Foster farms or pre approved equal</t>
    </r>
    <r>
      <rPr>
        <b/>
        <sz val="10"/>
        <color indexed="49"/>
        <rFont val="Arial Narrow"/>
      </rPr>
      <t xml:space="preserve">  </t>
    </r>
  </si>
  <si>
    <r>
      <t xml:space="preserve">2 oz portions, fully cooked mini corn dogs, or pre-approved equal </t>
    </r>
    <r>
      <rPr>
        <b/>
        <sz val="10"/>
        <color indexed="49"/>
        <rFont val="Arial Narrow"/>
      </rPr>
      <t xml:space="preserve">WHOLE GRAIN </t>
    </r>
  </si>
  <si>
    <r>
      <rPr>
        <b/>
        <sz val="10"/>
        <rFont val="Arial Narrow"/>
      </rPr>
      <t xml:space="preserve">Pork &amp; Vegetable or pre approved equal </t>
    </r>
    <r>
      <rPr>
        <b/>
        <sz val="10"/>
        <color indexed="49"/>
        <rFont val="Arial Narrow"/>
      </rPr>
      <t>WHOLE GRAIN</t>
    </r>
  </si>
  <si>
    <r>
      <t>trout shapes</t>
    </r>
    <r>
      <rPr>
        <b/>
        <sz val="10"/>
        <color indexed="49"/>
        <rFont val="Arial Narrow"/>
      </rPr>
      <t xml:space="preserve"> WHOLE GRAIN </t>
    </r>
  </si>
  <si>
    <r>
      <t xml:space="preserve">trout squares </t>
    </r>
    <r>
      <rPr>
        <b/>
        <sz val="10"/>
        <color indexed="49"/>
        <rFont val="Arial Narrow"/>
      </rPr>
      <t xml:space="preserve"> WHOLE GRAIN</t>
    </r>
  </si>
  <si>
    <r>
      <t xml:space="preserve">trout squares, Sriracha flavored </t>
    </r>
    <r>
      <rPr>
        <b/>
        <sz val="10"/>
        <color indexed="49"/>
        <rFont val="Arial Narrow"/>
      </rPr>
      <t xml:space="preserve"> WHOLE GRAIN</t>
    </r>
  </si>
  <si>
    <r>
      <rPr>
        <b/>
        <sz val="10"/>
        <rFont val="Arial Narrow"/>
      </rPr>
      <t>Buffet  State kind and percentage of water added</t>
    </r>
    <r>
      <rPr>
        <b/>
        <sz val="10"/>
        <color indexed="10"/>
        <rFont val="Arial Narrow"/>
      </rPr>
      <t xml:space="preserve"> </t>
    </r>
    <r>
      <rPr>
        <b/>
        <sz val="10"/>
        <color indexed="49"/>
        <rFont val="Arial Narrow"/>
      </rPr>
      <t xml:space="preserve"> </t>
    </r>
  </si>
  <si>
    <r>
      <t xml:space="preserve">pre-cooked, deli-style, thin sliced </t>
    </r>
    <r>
      <rPr>
        <b/>
        <sz val="10"/>
        <color indexed="49"/>
        <rFont val="Arial Narrow"/>
      </rPr>
      <t xml:space="preserve"> - LOW SODIUM</t>
    </r>
  </si>
  <si>
    <r>
      <t xml:space="preserve">Ham &amp; Cheese </t>
    </r>
    <r>
      <rPr>
        <b/>
        <sz val="10"/>
        <color indexed="49"/>
        <rFont val="Arial Narrow"/>
      </rPr>
      <t xml:space="preserve">,WHOLE GRAIN             </t>
    </r>
  </si>
  <si>
    <r>
      <t xml:space="preserve">Pizza and mozzarella cheese, </t>
    </r>
    <r>
      <rPr>
        <b/>
        <sz val="10"/>
        <color indexed="49"/>
        <rFont val="Arial Narrow"/>
      </rPr>
      <t xml:space="preserve">WHOLE GRAIN </t>
    </r>
  </si>
  <si>
    <r>
      <t xml:space="preserve">16" Round **PEPPERONI &amp; CHEESE </t>
    </r>
    <r>
      <rPr>
        <b/>
        <sz val="10"/>
        <color theme="8" tint="0.39997558519241921"/>
        <rFont val="Arial Narrow"/>
      </rPr>
      <t xml:space="preserve"> WHOLE GRAIN </t>
    </r>
  </si>
  <si>
    <r>
      <t xml:space="preserve">16" Round **CANADIAN BACON </t>
    </r>
    <r>
      <rPr>
        <b/>
        <sz val="10"/>
        <color theme="8" tint="0.39997558519241921"/>
        <rFont val="Arial Narrow"/>
      </rPr>
      <t xml:space="preserve"> WHOLE GRAIN </t>
    </r>
  </si>
  <si>
    <r>
      <t xml:space="preserve">Advance </t>
    </r>
    <r>
      <rPr>
        <b/>
        <sz val="10"/>
        <color indexed="49"/>
        <rFont val="Arial Narrow"/>
      </rPr>
      <t xml:space="preserve"> WHOLE GRAIN </t>
    </r>
  </si>
  <si>
    <r>
      <rPr>
        <b/>
        <sz val="10"/>
        <rFont val="Arial Narrow"/>
      </rPr>
      <t>4 oz. containers, flavored yogurt</t>
    </r>
    <r>
      <rPr>
        <b/>
        <sz val="10"/>
        <color indexed="49"/>
        <rFont val="Arial Narrow"/>
      </rPr>
      <t xml:space="preserve"> </t>
    </r>
  </si>
  <si>
    <r>
      <rPr>
        <b/>
        <sz val="10"/>
        <rFont val="Arial Narrow"/>
      </rPr>
      <t>Vanilla Flavor</t>
    </r>
    <r>
      <rPr>
        <b/>
        <sz val="10"/>
        <color indexed="10"/>
        <rFont val="Arial Narrow"/>
      </rPr>
      <t xml:space="preserve"> </t>
    </r>
  </si>
  <si>
    <r>
      <rPr>
        <b/>
        <sz val="10"/>
        <rFont val="Arial Narrow"/>
      </rPr>
      <t>Strawberry Flavor</t>
    </r>
    <r>
      <rPr>
        <b/>
        <sz val="10"/>
        <color indexed="10"/>
        <rFont val="Arial Narrow"/>
      </rPr>
      <t xml:space="preserve"> </t>
    </r>
  </si>
  <si>
    <r>
      <t>JUICE, APPLE 4 oz</t>
    </r>
    <r>
      <rPr>
        <b/>
        <sz val="10"/>
        <color theme="7"/>
        <rFont val="Arial Narrow"/>
      </rPr>
      <t xml:space="preserve"> FROZEN</t>
    </r>
  </si>
  <si>
    <r>
      <t xml:space="preserve">JUICE, CRANBERRY 4 oz </t>
    </r>
    <r>
      <rPr>
        <b/>
        <sz val="10"/>
        <color theme="7"/>
        <rFont val="Arial Narrow"/>
      </rPr>
      <t>FROZEN</t>
    </r>
  </si>
  <si>
    <r>
      <t xml:space="preserve">JUICE, GRAPE 4 oz.    </t>
    </r>
    <r>
      <rPr>
        <b/>
        <sz val="10"/>
        <color theme="7"/>
        <rFont val="Arial Narrow"/>
      </rPr>
      <t>FROZEN</t>
    </r>
  </si>
  <si>
    <r>
      <t xml:space="preserve">JUICE, ORANGE 4 oz.   </t>
    </r>
    <r>
      <rPr>
        <b/>
        <sz val="10"/>
        <color theme="7"/>
        <rFont val="Arial Narrow"/>
      </rPr>
      <t>FROZEN</t>
    </r>
  </si>
  <si>
    <r>
      <t xml:space="preserve">JUICE, PINEAPPLE 4 oz. </t>
    </r>
    <r>
      <rPr>
        <b/>
        <sz val="10"/>
        <color theme="7"/>
        <rFont val="Arial Narrow"/>
      </rPr>
      <t>FROZEN</t>
    </r>
  </si>
  <si>
    <r>
      <t xml:space="preserve">JUICE, APPLE 4 oz </t>
    </r>
    <r>
      <rPr>
        <b/>
        <sz val="10"/>
        <color theme="9" tint="-0.249977111117893"/>
        <rFont val="Arial Narrow"/>
      </rPr>
      <t>SHELF STABLE</t>
    </r>
  </si>
  <si>
    <r>
      <t xml:space="preserve">JUICE, GRAPE 4 oz </t>
    </r>
    <r>
      <rPr>
        <b/>
        <sz val="10"/>
        <color theme="9" tint="-0.249977111117893"/>
        <rFont val="Arial Narrow"/>
      </rPr>
      <t>SHELF STABLE</t>
    </r>
  </si>
  <si>
    <r>
      <t xml:space="preserve">JUICE, ORANGE 4 oz </t>
    </r>
    <r>
      <rPr>
        <b/>
        <sz val="10"/>
        <color theme="9" tint="-0.249977111117893"/>
        <rFont val="Arial Narrow"/>
      </rPr>
      <t>SHELF STABLE</t>
    </r>
  </si>
  <si>
    <r>
      <t xml:space="preserve">JUICE, PINEAPPLE 4 oz </t>
    </r>
    <r>
      <rPr>
        <b/>
        <sz val="10"/>
        <color theme="9" tint="-0.249977111117893"/>
        <rFont val="Arial Narrow"/>
      </rPr>
      <t>SHELF STABLE</t>
    </r>
  </si>
  <si>
    <r>
      <rPr>
        <b/>
        <sz val="10"/>
        <rFont val="Arial Narrow"/>
      </rPr>
      <t xml:space="preserve">WHOLE GRAIN BAGELS, pre-sliced  </t>
    </r>
    <r>
      <rPr>
        <b/>
        <sz val="10"/>
        <color indexed="10"/>
        <rFont val="Arial Narrow"/>
      </rPr>
      <t xml:space="preserve">                                                 Blueberry                                                                         Honey Wheat                                                                  Plain                                                                                 Cinnamon Raisin                                                            White Wheat</t>
    </r>
  </si>
  <si>
    <r>
      <rPr>
        <b/>
        <sz val="10"/>
        <rFont val="Arial Narrow"/>
      </rPr>
      <t xml:space="preserve">WHOLE GRAIN BAGELS, pre-sliced                                                 </t>
    </r>
    <r>
      <rPr>
        <b/>
        <sz val="10"/>
        <color rgb="FFFF0000"/>
        <rFont val="Arial Narrow"/>
      </rPr>
      <t>Mini Whole Grain</t>
    </r>
  </si>
  <si>
    <r>
      <rPr>
        <b/>
        <sz val="10"/>
        <color indexed="57"/>
        <rFont val="Arial Narrow"/>
      </rPr>
      <t xml:space="preserve">STATE Bread EQUIVELENT                                                </t>
    </r>
    <r>
      <rPr>
        <b/>
        <sz val="10"/>
        <color rgb="FFFF0000"/>
        <rFont val="Arial Narrow"/>
      </rPr>
      <t>LIST AVAILABLE FLAVORS</t>
    </r>
  </si>
  <si>
    <r>
      <t xml:space="preserve">LARGE Bowl Pack,  </t>
    </r>
    <r>
      <rPr>
        <b/>
        <sz val="10"/>
        <color indexed="57"/>
        <rFont val="Arial Narrow"/>
      </rPr>
      <t xml:space="preserve">STATE Bread EQUIVELENT              </t>
    </r>
    <r>
      <rPr>
        <b/>
        <sz val="10"/>
        <color rgb="FFFF0000"/>
        <rFont val="Arial Narrow"/>
      </rPr>
      <t xml:space="preserve">LIST AVAILABLE FLAVORS               </t>
    </r>
  </si>
  <si>
    <r>
      <t xml:space="preserve">Thaw and serve, CHOCOLATE, CHOCOLATE CHIP, SNICKER DOODLE. </t>
    </r>
    <r>
      <rPr>
        <b/>
        <sz val="10"/>
        <color theme="8" tint="-0.249977111117893"/>
        <rFont val="Arial Narrow"/>
      </rPr>
      <t xml:space="preserve">WHOLE GRAIN.  </t>
    </r>
    <r>
      <rPr>
        <b/>
        <sz val="10"/>
        <rFont val="Arial Narrow"/>
      </rPr>
      <t>.5 GRAIN</t>
    </r>
  </si>
  <si>
    <r>
      <t xml:space="preserve">Cookie dough frozen chocolate chip </t>
    </r>
    <r>
      <rPr>
        <b/>
        <sz val="10"/>
        <color theme="8" tint="-0.249977111117893"/>
        <rFont val="Arial Narrow"/>
      </rPr>
      <t>WHOLE GRAIN</t>
    </r>
    <r>
      <rPr>
        <b/>
        <sz val="10"/>
        <rFont val="Arial Narrow"/>
      </rPr>
      <t xml:space="preserve"> </t>
    </r>
  </si>
  <si>
    <r>
      <rPr>
        <b/>
        <sz val="10"/>
        <rFont val="Arial Narrow"/>
      </rPr>
      <t>ORGANIC</t>
    </r>
    <r>
      <rPr>
        <b/>
        <sz val="10"/>
        <color theme="8" tint="-0.249977111117893"/>
        <rFont val="Arial Narrow"/>
      </rPr>
      <t xml:space="preserve"> WHOLE GRAIN, </t>
    </r>
  </si>
  <si>
    <r>
      <rPr>
        <b/>
        <sz val="10"/>
        <rFont val="Arial Narrow"/>
      </rPr>
      <t xml:space="preserve">State Brand </t>
    </r>
    <r>
      <rPr>
        <b/>
        <sz val="10"/>
        <color theme="8" tint="-0.249977111117893"/>
        <rFont val="Arial Narrow"/>
      </rPr>
      <t>WHOLE GRAIN</t>
    </r>
    <r>
      <rPr>
        <b/>
        <sz val="10"/>
        <rFont val="Arial Narrow"/>
      </rPr>
      <t xml:space="preserve"> </t>
    </r>
    <r>
      <rPr>
        <b/>
        <sz val="10"/>
        <color indexed="49"/>
        <rFont val="Arial Narrow"/>
      </rPr>
      <t xml:space="preserve"> </t>
    </r>
  </si>
  <si>
    <r>
      <t xml:space="preserve">Giant goldfish grahams </t>
    </r>
    <r>
      <rPr>
        <b/>
        <sz val="10"/>
        <color theme="8" tint="-0.249977111117893"/>
        <rFont val="Arial Narrow"/>
      </rPr>
      <t>WHOLE GRAIN</t>
    </r>
  </si>
  <si>
    <r>
      <t xml:space="preserve">WHOLE GRAIN, </t>
    </r>
    <r>
      <rPr>
        <b/>
        <sz val="10"/>
        <rFont val="Arial Narrow"/>
      </rPr>
      <t>CHORTLES</t>
    </r>
  </si>
  <si>
    <r>
      <t xml:space="preserve">Enriched  State Brand </t>
    </r>
    <r>
      <rPr>
        <b/>
        <sz val="10"/>
        <color indexed="49"/>
        <rFont val="Arial Narrow"/>
      </rPr>
      <t xml:space="preserve"> WHOLE GRAIN</t>
    </r>
  </si>
  <si>
    <r>
      <t xml:space="preserve">THICK, cinnamon swirl french toast </t>
    </r>
    <r>
      <rPr>
        <b/>
        <sz val="10"/>
        <color theme="8" tint="-0.249977111117893"/>
        <rFont val="Arial Narrow"/>
      </rPr>
      <t>WHOLE GRAIN</t>
    </r>
  </si>
  <si>
    <r>
      <t xml:space="preserve"> WHOLE GRAIN                                                </t>
    </r>
    <r>
      <rPr>
        <b/>
        <sz val="10"/>
        <color rgb="FFFF0000"/>
        <rFont val="Arial Narrow"/>
      </rPr>
      <t xml:space="preserve">Cinnamon Rush                                                                      Triple Berry Blast   </t>
    </r>
    <r>
      <rPr>
        <b/>
        <sz val="10"/>
        <rFont val="Arial Narrow"/>
      </rPr>
      <t xml:space="preserve">             </t>
    </r>
  </si>
  <si>
    <r>
      <t>WHOLE GRAIN</t>
    </r>
    <r>
      <rPr>
        <b/>
        <sz val="10"/>
        <color rgb="FFFF0000"/>
        <rFont val="Arial Narrow"/>
      </rPr>
      <t xml:space="preserve">                                                                       </t>
    </r>
    <r>
      <rPr>
        <b/>
        <sz val="10"/>
        <rFont val="Arial Narrow"/>
      </rPr>
      <t xml:space="preserve">Apple, Cherry                                                                           100-18000-27852-4  &amp; 100-18000-27851-7 </t>
    </r>
    <r>
      <rPr>
        <b/>
        <sz val="10"/>
        <color indexed="49"/>
        <rFont val="Arial Narrow"/>
      </rPr>
      <t xml:space="preserve"> </t>
    </r>
  </si>
  <si>
    <r>
      <t xml:space="preserve"> First ingredient, </t>
    </r>
    <r>
      <rPr>
        <b/>
        <sz val="10"/>
        <color indexed="49"/>
        <rFont val="Arial Narrow"/>
      </rPr>
      <t xml:space="preserve">Whole Grain Rolled Oats </t>
    </r>
  </si>
  <si>
    <r>
      <t xml:space="preserve">100-18000-33686-9 </t>
    </r>
    <r>
      <rPr>
        <b/>
        <sz val="10"/>
        <color indexed="49"/>
        <rFont val="Arial Narrow"/>
      </rPr>
      <t xml:space="preserve"> WHOLE GRAIN</t>
    </r>
  </si>
  <si>
    <r>
      <rPr>
        <b/>
        <sz val="10"/>
        <color rgb="FFFF0000"/>
        <rFont val="Arial Narrow"/>
      </rPr>
      <t>FLAVORS:</t>
    </r>
    <r>
      <rPr>
        <b/>
        <sz val="10"/>
        <rFont val="Arial Narrow"/>
      </rPr>
      <t xml:space="preserve"> Blueberry, Maple, Strawberry                               </t>
    </r>
    <r>
      <rPr>
        <b/>
        <sz val="10"/>
        <color theme="8" tint="-0.249977111117893"/>
        <rFont val="Arial Narrow"/>
      </rPr>
      <t xml:space="preserve">WHOLE GRAIN </t>
    </r>
  </si>
  <si>
    <r>
      <t>first ingredient</t>
    </r>
    <r>
      <rPr>
        <b/>
        <sz val="10"/>
        <color indexed="49"/>
        <rFont val="Arial Narrow"/>
      </rPr>
      <t xml:space="preserve"> "Whole Wheat"</t>
    </r>
  </si>
  <si>
    <r>
      <t xml:space="preserve">Ocatagon, salted, LABEL MUST STATE </t>
    </r>
    <r>
      <rPr>
        <b/>
        <sz val="10"/>
        <color rgb="FFFF0000"/>
        <rFont val="Arial Narrow"/>
      </rPr>
      <t>WHOLE</t>
    </r>
    <r>
      <rPr>
        <b/>
        <sz val="10"/>
        <rFont val="Arial Narrow"/>
      </rPr>
      <t xml:space="preserve"> CORN or Enriched</t>
    </r>
  </si>
  <si>
    <r>
      <t xml:space="preserve">Blueberry Krusteaz or pre approved equal  </t>
    </r>
    <r>
      <rPr>
        <b/>
        <sz val="10"/>
        <color indexed="49"/>
        <rFont val="Arial Narrow"/>
      </rPr>
      <t xml:space="preserve">WHOLE GRAIN </t>
    </r>
  </si>
  <si>
    <r>
      <t xml:space="preserve">Buttermilk Krusteaz  4" or pre approved equal  </t>
    </r>
    <r>
      <rPr>
        <b/>
        <sz val="10"/>
        <color indexed="49"/>
        <rFont val="Arial Narrow"/>
      </rPr>
      <t xml:space="preserve">WHOLE GRAIN </t>
    </r>
  </si>
  <si>
    <r>
      <t xml:space="preserve">Pillsbury Mini Pancakes or Pre-Approved Equa Maple </t>
    </r>
    <r>
      <rPr>
        <b/>
        <sz val="10"/>
        <color rgb="FFFF0000"/>
        <rFont val="Arial Narrow"/>
      </rPr>
      <t>FLAVORS:</t>
    </r>
    <r>
      <rPr>
        <b/>
        <sz val="10"/>
        <rFont val="Arial Narrow"/>
      </rPr>
      <t xml:space="preserve"> Maple, Strawberry Splash                   </t>
    </r>
    <r>
      <rPr>
        <b/>
        <sz val="10"/>
        <color indexed="49"/>
        <rFont val="Arial Narrow"/>
      </rPr>
      <t xml:space="preserve">WHOLE GRAIN </t>
    </r>
  </si>
  <si>
    <r>
      <t xml:space="preserve"> </t>
    </r>
    <r>
      <rPr>
        <b/>
        <sz val="10"/>
        <color indexed="49"/>
        <rFont val="Arial Narrow"/>
      </rPr>
      <t>first ingredient must be whole wheat</t>
    </r>
  </si>
  <si>
    <r>
      <rPr>
        <b/>
        <sz val="10"/>
        <rFont val="Arial Narrow"/>
      </rPr>
      <t>sheeted dough</t>
    </r>
    <r>
      <rPr>
        <b/>
        <sz val="10"/>
        <color indexed="10"/>
        <rFont val="Arial Narrow"/>
      </rPr>
      <t xml:space="preserve"> </t>
    </r>
    <r>
      <rPr>
        <sz val="10"/>
        <rFont val="Arial Narrow"/>
      </rPr>
      <t>12X16 or 16" Round</t>
    </r>
    <r>
      <rPr>
        <b/>
        <sz val="10"/>
        <color indexed="49"/>
        <rFont val="Arial Narrow"/>
      </rPr>
      <t xml:space="preserve"> first ingredient must be whole wheat</t>
    </r>
  </si>
  <si>
    <r>
      <t>Whole Wheat</t>
    </r>
    <r>
      <rPr>
        <b/>
        <sz val="10"/>
        <color indexed="49"/>
        <rFont val="Arial Narrow"/>
      </rPr>
      <t xml:space="preserve"> </t>
    </r>
  </si>
  <si>
    <r>
      <rPr>
        <b/>
        <sz val="10"/>
        <rFont val="Arial Narrow"/>
      </rPr>
      <t>6"</t>
    </r>
    <r>
      <rPr>
        <b/>
        <sz val="10"/>
        <color rgb="FFFF0000"/>
        <rFont val="Arial Narrow"/>
      </rPr>
      <t xml:space="preserve"> </t>
    </r>
    <r>
      <rPr>
        <b/>
        <sz val="10"/>
        <rFont val="Arial Narrow"/>
      </rPr>
      <t>HOMESTYLE</t>
    </r>
    <r>
      <rPr>
        <b/>
        <sz val="10"/>
        <color rgb="FFFF0000"/>
        <rFont val="Arial Narrow"/>
      </rPr>
      <t xml:space="preserve">  </t>
    </r>
    <r>
      <rPr>
        <b/>
        <sz val="10"/>
        <color indexed="49"/>
        <rFont val="Arial Narrow"/>
      </rPr>
      <t xml:space="preserve">WHOLE GRAIN </t>
    </r>
  </si>
  <si>
    <r>
      <rPr>
        <b/>
        <sz val="10"/>
        <rFont val="Arial Narrow"/>
      </rPr>
      <t>8" HOMESTYLE</t>
    </r>
    <r>
      <rPr>
        <b/>
        <sz val="10"/>
        <color rgb="FFFF0000"/>
        <rFont val="Arial Narrow"/>
      </rPr>
      <t xml:space="preserve">  </t>
    </r>
    <r>
      <rPr>
        <b/>
        <sz val="10"/>
        <color indexed="49"/>
        <rFont val="Arial Narrow"/>
      </rPr>
      <t xml:space="preserve">**first ingredient whole wheat </t>
    </r>
  </si>
  <si>
    <r>
      <t xml:space="preserve">NO TRANS FAT ACCEPTED - </t>
    </r>
    <r>
      <rPr>
        <b/>
        <sz val="10"/>
        <color rgb="FFFF0000"/>
        <rFont val="Arial Narrow"/>
      </rPr>
      <t>MUST INCLUDE NUTRIENT LABEL AT TIME OF BID AWARD. CN LABELS REQUIRED FOR SOUP PRODUCTS</t>
    </r>
  </si>
  <si>
    <r>
      <t xml:space="preserve">POWDERED </t>
    </r>
    <r>
      <rPr>
        <b/>
        <sz val="10"/>
        <color rgb="FFFF0000"/>
        <rFont val="Arial Narrow"/>
      </rPr>
      <t>NO TRANS FAT</t>
    </r>
  </si>
  <si>
    <r>
      <t xml:space="preserve">#10 CAN Mild creamy cheese sauce ready to serve - </t>
    </r>
    <r>
      <rPr>
        <b/>
        <sz val="10"/>
        <color rgb="FFFF0000"/>
        <rFont val="Arial Narrow"/>
      </rPr>
      <t>NO TRANS FAT</t>
    </r>
  </si>
  <si>
    <r>
      <t xml:space="preserve">#10 nacho cheese sauce ready to serve - </t>
    </r>
    <r>
      <rPr>
        <b/>
        <sz val="10"/>
        <color rgb="FFFF0000"/>
        <rFont val="Arial Narrow"/>
      </rPr>
      <t>NO TRANS FAT</t>
    </r>
  </si>
  <si>
    <r>
      <t xml:space="preserve">NO TRANS FAT                                                               </t>
    </r>
    <r>
      <rPr>
        <b/>
        <sz val="10"/>
        <rFont val="Arial Narrow"/>
      </rPr>
      <t>Beef/Brown                                                                            Chicken/Poultry                                                                           Country, old fashioned</t>
    </r>
  </si>
  <si>
    <r>
      <t xml:space="preserve">Pan roasted, LOW SODIUM, NO TRANS FAT                                                               </t>
    </r>
    <r>
      <rPr>
        <b/>
        <sz val="10"/>
        <rFont val="Arial Narrow"/>
      </rPr>
      <t>Beef/Brown                                                                            Chicken/Poultry                                                                           Country, old fashioned</t>
    </r>
  </si>
  <si>
    <r>
      <t xml:space="preserve">NO TRANS FAT ACCEPTED - </t>
    </r>
    <r>
      <rPr>
        <b/>
        <sz val="10"/>
        <color rgb="FFFF0000"/>
        <rFont val="Arial Narrow"/>
      </rPr>
      <t>MUST INCLUDE NUTRIENT LABEL AT TIME OF BID AWARD</t>
    </r>
  </si>
  <si>
    <r>
      <t xml:space="preserve">Liquid/savory </t>
    </r>
    <r>
      <rPr>
        <b/>
        <sz val="10"/>
        <color rgb="FFFF0000"/>
        <rFont val="Arial Narrow"/>
      </rPr>
      <t>NO TRANS FAT</t>
    </r>
  </si>
  <si>
    <r>
      <t xml:space="preserve">FLAVORS: Chocolate, Vanilla, Pistachio           Powdered, instant pudding mix.  </t>
    </r>
    <r>
      <rPr>
        <b/>
        <sz val="10"/>
        <color rgb="FFFF0000"/>
        <rFont val="Arial Narrow"/>
      </rPr>
      <t>State brand</t>
    </r>
  </si>
  <si>
    <r>
      <t xml:space="preserve"> Fermipan - 2 in 1 instant yeast w/ dough conditioner for </t>
    </r>
    <r>
      <rPr>
        <b/>
        <sz val="10"/>
        <color indexed="49"/>
        <rFont val="Arial Narrow"/>
      </rPr>
      <t>USE when baking w/ whole wheat flour for fluffier loaves &amp; rolls</t>
    </r>
  </si>
  <si>
    <r>
      <rPr>
        <b/>
        <sz val="10"/>
        <rFont val="Arial Narrow"/>
      </rPr>
      <t>NO TRANS FAT ACCEPTED</t>
    </r>
    <r>
      <rPr>
        <b/>
        <sz val="10"/>
        <color rgb="FFFF0000"/>
        <rFont val="Arial Narrow"/>
      </rPr>
      <t xml:space="preserve"> - MUST INCLUDE NUTRIENT LABEL AT TIME OF BID AWARD</t>
    </r>
  </si>
  <si>
    <r>
      <t xml:space="preserve">SOLO White, tableware for picnics, parties or cafeteria use. Bulk, medium weight. 1000 forks per case. </t>
    </r>
    <r>
      <rPr>
        <b/>
        <sz val="10"/>
        <color rgb="FFFF0000"/>
        <rFont val="Arial"/>
      </rPr>
      <t>NOT LOOSE PACK</t>
    </r>
  </si>
  <si>
    <r>
      <rPr>
        <b/>
        <sz val="10"/>
        <color rgb="FF000000"/>
        <rFont val="Arial"/>
        <family val="2"/>
      </rPr>
      <t>SIZES: SMALL, MEDIUM, &amp; LARGE</t>
    </r>
    <r>
      <rPr>
        <sz val="10"/>
        <color rgb="FF000000"/>
        <rFont val="Arial"/>
        <family val="2"/>
      </rPr>
      <t xml:space="preserve"> 8607 VINYL POWDER FREE EXAM GLOVES - LARGE</t>
    </r>
  </si>
  <si>
    <r>
      <t xml:space="preserve">NAPKINS - </t>
    </r>
    <r>
      <rPr>
        <b/>
        <sz val="10"/>
        <color rgb="FFFF0000"/>
        <rFont val="Arial"/>
      </rPr>
      <t>EASY NAP</t>
    </r>
  </si>
  <si>
    <r>
      <t xml:space="preserve">NAPKIN DISPENSER- WALL MOUNTED,    </t>
    </r>
    <r>
      <rPr>
        <b/>
        <sz val="10"/>
        <color rgb="FFFF0000"/>
        <rFont val="Arial"/>
      </rPr>
      <t>no table top dispenser</t>
    </r>
  </si>
  <si>
    <r>
      <t xml:space="preserve">SOLO REGAL TEASPOONS BULK WHITE 1000/CS </t>
    </r>
    <r>
      <rPr>
        <sz val="10"/>
        <color rgb="FFFF0000"/>
        <rFont val="Arial"/>
      </rPr>
      <t>NOT LOOSE PACK</t>
    </r>
  </si>
  <si>
    <r>
      <t xml:space="preserve">6" plastic hinged box,  </t>
    </r>
    <r>
      <rPr>
        <b/>
        <sz val="10"/>
        <color rgb="FFFF0000"/>
        <rFont val="Arial"/>
      </rPr>
      <t>MUST withstand heat to 200 degrees</t>
    </r>
  </si>
  <si>
    <r>
      <t xml:space="preserve">MSDS </t>
    </r>
    <r>
      <rPr>
        <b/>
        <sz val="10"/>
        <color rgb="FFFF0000"/>
        <rFont val="Arial"/>
      </rPr>
      <t>Must Be Submitted with BID</t>
    </r>
  </si>
  <si>
    <t>Maxv 12467</t>
  </si>
  <si>
    <t>STRAWBERRIES, WHOLE</t>
  </si>
  <si>
    <t>FROZEN, whole, no sugar added</t>
  </si>
  <si>
    <t>30LB</t>
  </si>
  <si>
    <t xml:space="preserve">DOLE                                                                         FLAV-R-PAC SIMPLOT </t>
  </si>
  <si>
    <t>RICH'S BAKER BOY</t>
  </si>
  <si>
    <t>93/2oz 84/2.3oz</t>
  </si>
  <si>
    <r>
      <t>Long Johns or Ring donut</t>
    </r>
    <r>
      <rPr>
        <b/>
        <sz val="10"/>
        <color indexed="49"/>
        <rFont val="Arial Narrow"/>
      </rPr>
      <t xml:space="preserve"> Whole Wheat, </t>
    </r>
  </si>
  <si>
    <t>PLASTIC, 20 oz cup, Solo or pre-approved equal -awarded with lids</t>
  </si>
  <si>
    <t>for 20 oz cup above - Solo or pre-approved equal-awarded with lids</t>
  </si>
  <si>
    <t>9 oz Lid to fit above product, DOME awarded with lids</t>
  </si>
  <si>
    <t>For 4 oz foam squat awarded with lids</t>
  </si>
  <si>
    <t>For 4 oz white plastic squat cup to fit #817 above awarded with lids</t>
  </si>
  <si>
    <t>For 2 oz white plastic squat cup to fit item above awarded with lids</t>
  </si>
  <si>
    <t xml:space="preserve"> St Fair</t>
  </si>
  <si>
    <t xml:space="preserve">     55/2.51oz</t>
  </si>
  <si>
    <t>1.96 per lb</t>
  </si>
  <si>
    <t>2.49 per lb</t>
  </si>
  <si>
    <t>.1225 oz</t>
  </si>
  <si>
    <t>0.155 oz</t>
  </si>
  <si>
    <t>0.349        .305</t>
  </si>
  <si>
    <t>.200             .194</t>
  </si>
  <si>
    <t>3.26            3.29          2.84</t>
  </si>
  <si>
    <t>99/70/5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</si>
  <si>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</si>
  <si>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</si>
  <si>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</si>
  <si>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</si>
  <si>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</si>
  <si>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</si>
  <si>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</si>
  <si>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</si>
  <si>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</si>
  <si>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</si>
  <si>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</si>
  <si>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</si>
  <si>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</si>
  <si>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 xml:space="preserve"> FOOD SERVICES OF AMERICA</t>
  </si>
  <si>
    <t>FOOD SERVICES OF AMERICA</t>
  </si>
  <si>
    <t>Brady Industries</t>
  </si>
  <si>
    <t>Ziplock-QH5111</t>
  </si>
  <si>
    <t>Ziplock- QH5123</t>
  </si>
  <si>
    <t>LA3931</t>
  </si>
  <si>
    <t>150ct</t>
  </si>
  <si>
    <t>LA5851</t>
  </si>
  <si>
    <t>LA4711</t>
  </si>
  <si>
    <t>SA8020</t>
  </si>
  <si>
    <t>10/100ct</t>
  </si>
  <si>
    <t>SA0720</t>
  </si>
  <si>
    <t>QH3015</t>
  </si>
  <si>
    <t>PQ0050</t>
  </si>
  <si>
    <t>6000ct</t>
  </si>
  <si>
    <t>Clorox - CF1032</t>
  </si>
  <si>
    <t>CR0201</t>
  </si>
  <si>
    <t>4 gal/CS</t>
  </si>
  <si>
    <t>CD0605</t>
  </si>
  <si>
    <t>4gal/CS</t>
  </si>
  <si>
    <t>CH0110</t>
  </si>
  <si>
    <t>CF7010</t>
  </si>
  <si>
    <t>9/CS</t>
  </si>
  <si>
    <t>CE0100</t>
  </si>
  <si>
    <t>CG9010</t>
  </si>
  <si>
    <t>JK8004</t>
  </si>
  <si>
    <t>5gal</t>
  </si>
  <si>
    <t>CG3156</t>
  </si>
  <si>
    <t>JA9024</t>
  </si>
  <si>
    <t>JK8006</t>
  </si>
  <si>
    <t>PK6780 - KC 2ply</t>
  </si>
  <si>
    <t>12/cs</t>
  </si>
  <si>
    <t>PG1000</t>
  </si>
  <si>
    <t>CU0309</t>
  </si>
  <si>
    <t>DC9102 - Americo</t>
  </si>
  <si>
    <t>DC9104-Americo</t>
  </si>
  <si>
    <t>CC2001 -Spartan</t>
  </si>
  <si>
    <r>
      <t>20" Red Buffer     SPRING BID 14 :</t>
    </r>
    <r>
      <rPr>
        <b/>
        <sz val="10"/>
        <color rgb="FFFF0000"/>
        <rFont val="Arial"/>
      </rPr>
      <t xml:space="preserve"> 3M brand</t>
    </r>
  </si>
  <si>
    <r>
      <t xml:space="preserve">17" Red Buffer 17" SPRING BID 14 : </t>
    </r>
    <r>
      <rPr>
        <b/>
        <sz val="10"/>
        <color rgb="FFFF0000"/>
        <rFont val="Arial"/>
      </rPr>
      <t>3M brand</t>
    </r>
  </si>
  <si>
    <r>
      <t>3M COMPANY - 260850 -</t>
    </r>
    <r>
      <rPr>
        <b/>
        <sz val="12"/>
        <color rgb="FFFF0000"/>
        <rFont val="Arial Narrow"/>
      </rPr>
      <t xml:space="preserve"> 3M</t>
    </r>
    <r>
      <rPr>
        <b/>
        <sz val="12"/>
        <color theme="1"/>
        <rFont val="Arial Narrow"/>
      </rPr>
      <t xml:space="preserve"> 20 IN Red pad </t>
    </r>
  </si>
  <si>
    <r>
      <t>3M COMPANY - 260820 -</t>
    </r>
    <r>
      <rPr>
        <b/>
        <sz val="12"/>
        <color rgb="FFFF0000"/>
        <rFont val="Arial Narrow"/>
      </rPr>
      <t xml:space="preserve"> 3M</t>
    </r>
    <r>
      <rPr>
        <b/>
        <sz val="12"/>
        <color theme="1"/>
        <rFont val="Arial Narrow"/>
      </rPr>
      <t xml:space="preserve">  17 in. red pad </t>
    </r>
  </si>
  <si>
    <t>BRADY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</si>
</sst>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#,##0.000"/>
    <numFmt numFmtId="165" formatCode="&quot;$&quot;#,##0.00"/>
    <numFmt numFmtId="166" formatCode="0.000"/>
    <numFmt numFmtId="167" formatCode="&quot;$&quot;#,##0.000"/>
  </numFmts>
  <fonts count="7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</font>
    <font>
      <b/>
      <sz val="10"/>
      <name val="Arial"/>
      <family val="2"/>
    </font>
    <font>
      <b/>
      <sz val="12"/>
      <color theme="1"/>
      <name val="Arial Narrow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Arial Narrow"/>
    </font>
    <font>
      <b/>
      <sz val="12"/>
      <color indexed="10"/>
      <name val="Arial Narrow"/>
    </font>
    <font>
      <b/>
      <sz val="11"/>
      <name val="Arial Narrow"/>
    </font>
    <font>
      <sz val="9"/>
      <name val="Arial Narrow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 Narrow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Arial"/>
    </font>
    <font>
      <b/>
      <sz val="9"/>
      <name val="Arial"/>
    </font>
    <font>
      <b/>
      <i/>
      <sz val="9"/>
      <color theme="9" tint="-0.249977111117893"/>
      <name val="Arial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b/>
      <sz val="9"/>
      <color indexed="81"/>
      <name val="Tahoma"/>
    </font>
    <font>
      <sz val="9"/>
      <color indexed="81"/>
      <name val="Tahoma"/>
    </font>
    <font>
      <b/>
      <sz val="10"/>
      <name val="Arial Narrow"/>
    </font>
    <font>
      <b/>
      <sz val="10"/>
      <color rgb="FFFF0080"/>
      <name val="Arial Narrow"/>
    </font>
    <font>
      <b/>
      <sz val="10"/>
      <name val="Calibri"/>
      <scheme val="minor"/>
    </font>
    <font>
      <b/>
      <sz val="10"/>
      <color rgb="FFFF0000"/>
      <name val="Arial"/>
    </font>
    <font>
      <b/>
      <i/>
      <sz val="10"/>
      <name val="Arial"/>
    </font>
    <font>
      <b/>
      <i/>
      <sz val="10"/>
      <color rgb="FFFF0000"/>
      <name val="Arial"/>
    </font>
    <font>
      <b/>
      <sz val="10"/>
      <color theme="0"/>
      <name val="Arial"/>
    </font>
    <font>
      <b/>
      <i/>
      <sz val="10"/>
      <color rgb="FFE26B0A"/>
      <name val="Arial"/>
    </font>
    <font>
      <b/>
      <i/>
      <sz val="10"/>
      <color theme="9" tint="-0.249977111117893"/>
      <name val="Arial"/>
    </font>
    <font>
      <b/>
      <sz val="10"/>
      <color indexed="49"/>
      <name val="Arial Narrow"/>
    </font>
    <font>
      <b/>
      <sz val="10"/>
      <color rgb="FF000000"/>
      <name val="Arial"/>
      <family val="2"/>
    </font>
    <font>
      <b/>
      <sz val="10"/>
      <color theme="8" tint="-0.249977111117893"/>
      <name val="Arial Narrow"/>
    </font>
    <font>
      <b/>
      <sz val="10"/>
      <color rgb="FF000000"/>
      <name val="Arial Narrow"/>
    </font>
    <font>
      <b/>
      <sz val="10"/>
      <color theme="8" tint="0.39997558519241921"/>
      <name val="Arial Narrow"/>
    </font>
    <font>
      <b/>
      <sz val="10"/>
      <color rgb="FFFFFF00"/>
      <name val="Arial Narrow"/>
      <family val="2"/>
    </font>
    <font>
      <b/>
      <i/>
      <sz val="10"/>
      <name val="Arial Narrow"/>
    </font>
    <font>
      <b/>
      <sz val="10"/>
      <color rgb="FFFF0000"/>
      <name val="Arial Narrow"/>
    </font>
    <font>
      <b/>
      <sz val="10"/>
      <color indexed="10"/>
      <name val="Arial Narrow"/>
    </font>
    <font>
      <b/>
      <sz val="10"/>
      <color theme="7"/>
      <name val="Arial Narrow"/>
    </font>
    <font>
      <b/>
      <sz val="10"/>
      <color theme="9" tint="-0.249977111117893"/>
      <name val="Arial Narrow"/>
    </font>
    <font>
      <b/>
      <sz val="10"/>
      <color indexed="57"/>
      <name val="Arial Narrow"/>
    </font>
    <font>
      <b/>
      <sz val="10"/>
      <color theme="0"/>
      <name val="Arial Narrow"/>
    </font>
    <font>
      <b/>
      <sz val="10"/>
      <color theme="1"/>
      <name val="Arial"/>
      <family val="2"/>
    </font>
    <font>
      <sz val="10"/>
      <color rgb="FFFF0000"/>
      <name val="Arial"/>
    </font>
    <font>
      <sz val="10"/>
      <color theme="1"/>
      <name val="Calibri"/>
      <family val="2"/>
      <scheme val="minor"/>
    </font>
    <font>
      <b/>
      <sz val="10"/>
      <color theme="5"/>
      <name val="Arial Narrow"/>
    </font>
    <font>
      <b/>
      <sz val="6"/>
      <color theme="1"/>
      <name val="Arial Narrow"/>
    </font>
    <font>
      <b/>
      <sz val="10"/>
      <color theme="1"/>
      <name val="Calibri"/>
      <family val="2"/>
      <scheme val="minor"/>
    </font>
    <font>
      <b/>
      <sz val="6"/>
      <name val="Arial Narrow"/>
    </font>
    <font>
      <b/>
      <sz val="14"/>
      <color theme="1"/>
      <name val="Arial Narrow"/>
    </font>
    <font>
      <b/>
      <sz val="14"/>
      <name val="Arial Narrow"/>
    </font>
    <font>
      <b/>
      <sz val="14"/>
      <color rgb="FFFF0080"/>
      <name val="Arial Narrow"/>
    </font>
    <font>
      <sz val="14"/>
      <color theme="0"/>
      <name val="Arial Narrow"/>
    </font>
    <font>
      <b/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</font>
    <font>
      <sz val="14"/>
      <name val="Arial"/>
      <family val="2"/>
    </font>
    <font>
      <sz val="14"/>
      <name val="Arial Narrow"/>
    </font>
    <font>
      <b/>
      <i/>
      <sz val="9"/>
      <color rgb="FFE26B0A"/>
      <name val="Arial"/>
    </font>
    <font>
      <b/>
      <sz val="12"/>
      <color rgb="FF000000"/>
      <name val="Arial Narrow"/>
    </font>
    <font>
      <b/>
      <sz val="12"/>
      <color rgb="FFFF0000"/>
      <name val="Arial Narrow"/>
    </font>
    <font>
      <b/>
      <sz val="12"/>
      <color theme="0"/>
      <name val="Arial Narrow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59999389629810485"/>
        <bgColor rgb="FF92CDDC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DE9D9"/>
        <bgColor rgb="FF000000"/>
      </patternFill>
    </fill>
    <fill>
      <patternFill patternType="solid">
        <fgColor rgb="FFB7DEE8"/>
        <bgColor rgb="FF92CDDC"/>
      </patternFill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rgb="FF000000"/>
      </patternFill>
    </fill>
    <fill>
      <patternFill patternType="solid">
        <fgColor rgb="FFFF66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0080"/>
        <bgColor indexed="64"/>
      </patternFill>
    </fill>
    <fill>
      <patternFill patternType="solid">
        <fgColor rgb="FFFF008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4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9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>
      <alignment wrapText="1"/>
    </xf>
    <xf numFmtId="0" fontId="0" fillId="0" borderId="0" xfId="0" applyFont="1" applyAlignment="1"/>
    <xf numFmtId="0" fontId="7" fillId="2" borderId="0" xfId="0" applyFont="1" applyFill="1"/>
    <xf numFmtId="0" fontId="2" fillId="2" borderId="0" xfId="0" applyFont="1" applyFill="1"/>
    <xf numFmtId="1" fontId="6" fillId="2" borderId="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NumberFormat="1" applyFont="1" applyFill="1" applyBorder="1" applyAlignment="1" applyProtection="1">
      <alignment horizontal="right" wrapText="1"/>
      <protection locked="0"/>
    </xf>
    <xf numFmtId="0" fontId="6" fillId="2" borderId="1" xfId="1" applyNumberFormat="1" applyFont="1" applyFill="1" applyBorder="1" applyAlignment="1" applyProtection="1">
      <alignment horizontal="right" wrapText="1"/>
      <protection locked="0"/>
    </xf>
    <xf numFmtId="0" fontId="6" fillId="2" borderId="1" xfId="1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/>
    <xf numFmtId="0" fontId="13" fillId="2" borderId="0" xfId="0" applyFont="1" applyFill="1"/>
    <xf numFmtId="3" fontId="3" fillId="6" borderId="2" xfId="1" applyNumberFormat="1" applyFont="1" applyFill="1" applyBorder="1" applyAlignment="1" applyProtection="1">
      <alignment horizontal="center" vertical="center" textRotation="90" wrapText="1"/>
      <protection locked="0"/>
    </xf>
    <xf numFmtId="0" fontId="6" fillId="10" borderId="1" xfId="0" applyNumberFormat="1" applyFont="1" applyFill="1" applyBorder="1" applyAlignment="1" applyProtection="1">
      <alignment horizontal="right" wrapText="1"/>
      <protection locked="0"/>
    </xf>
    <xf numFmtId="0" fontId="6" fillId="10" borderId="1" xfId="1" applyNumberFormat="1" applyFont="1" applyFill="1" applyBorder="1" applyAlignment="1" applyProtection="1">
      <alignment horizontal="right" wrapText="1"/>
      <protection locked="0"/>
    </xf>
    <xf numFmtId="0" fontId="6" fillId="10" borderId="1" xfId="1" applyNumberFormat="1" applyFont="1" applyFill="1" applyBorder="1" applyAlignment="1" applyProtection="1">
      <alignment horizontal="right"/>
      <protection locked="0"/>
    </xf>
    <xf numFmtId="0" fontId="6" fillId="10" borderId="1" xfId="0" applyFont="1" applyFill="1" applyBorder="1"/>
    <xf numFmtId="0" fontId="19" fillId="16" borderId="1" xfId="0" applyFont="1" applyFill="1" applyBorder="1" applyAlignment="1">
      <alignment horizontal="center" vertical="top" wrapText="1"/>
    </xf>
    <xf numFmtId="2" fontId="4" fillId="2" borderId="0" xfId="0" applyNumberFormat="1" applyFont="1" applyFill="1"/>
    <xf numFmtId="0" fontId="21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21" fillId="2" borderId="0" xfId="0" applyFont="1" applyFill="1"/>
    <xf numFmtId="0" fontId="9" fillId="2" borderId="0" xfId="0" applyFont="1" applyFill="1"/>
    <xf numFmtId="0" fontId="22" fillId="2" borderId="0" xfId="0" applyFont="1" applyFill="1"/>
    <xf numFmtId="0" fontId="23" fillId="15" borderId="1" xfId="0" applyFont="1" applyFill="1" applyBorder="1" applyAlignment="1">
      <alignment vertical="top" wrapText="1"/>
    </xf>
    <xf numFmtId="165" fontId="19" fillId="16" borderId="1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Fill="1"/>
    <xf numFmtId="0" fontId="10" fillId="17" borderId="1" xfId="0" applyFont="1" applyFill="1" applyBorder="1" applyAlignment="1" applyProtection="1">
      <alignment vertical="top" wrapText="1"/>
    </xf>
    <xf numFmtId="0" fontId="12" fillId="18" borderId="1" xfId="0" applyFont="1" applyFill="1" applyBorder="1" applyAlignment="1">
      <alignment vertical="top" wrapText="1"/>
    </xf>
    <xf numFmtId="0" fontId="4" fillId="17" borderId="1" xfId="0" applyFont="1" applyFill="1" applyBorder="1"/>
    <xf numFmtId="0" fontId="19" fillId="18" borderId="1" xfId="0" applyFont="1" applyFill="1" applyBorder="1" applyAlignment="1">
      <alignment horizontal="center" vertical="top" wrapText="1"/>
    </xf>
    <xf numFmtId="165" fontId="19" fillId="18" borderId="1" xfId="0" applyNumberFormat="1" applyFont="1" applyFill="1" applyBorder="1" applyAlignment="1">
      <alignment horizontal="center" vertical="top" wrapText="1"/>
    </xf>
    <xf numFmtId="165" fontId="4" fillId="17" borderId="1" xfId="0" applyNumberFormat="1" applyFont="1" applyFill="1" applyBorder="1"/>
    <xf numFmtId="0" fontId="7" fillId="5" borderId="0" xfId="0" applyFont="1" applyFill="1"/>
    <xf numFmtId="0" fontId="11" fillId="19" borderId="1" xfId="0" applyFont="1" applyFill="1" applyBorder="1" applyAlignment="1">
      <alignment horizontal="center" vertical="top" wrapText="1"/>
    </xf>
    <xf numFmtId="0" fontId="10" fillId="20" borderId="1" xfId="0" applyFont="1" applyFill="1" applyBorder="1" applyAlignment="1" applyProtection="1">
      <alignment horizontal="center" vertical="top" wrapText="1"/>
    </xf>
    <xf numFmtId="0" fontId="18" fillId="19" borderId="1" xfId="0" applyFont="1" applyFill="1" applyBorder="1" applyAlignment="1">
      <alignment horizontal="center" vertical="center" wrapText="1"/>
    </xf>
    <xf numFmtId="0" fontId="4" fillId="20" borderId="1" xfId="0" applyFont="1" applyFill="1" applyBorder="1"/>
    <xf numFmtId="0" fontId="29" fillId="2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top" wrapText="1"/>
    </xf>
    <xf numFmtId="0" fontId="29" fillId="2" borderId="1" xfId="0" applyFont="1" applyFill="1" applyBorder="1" applyProtection="1">
      <protection locked="0"/>
    </xf>
    <xf numFmtId="0" fontId="3" fillId="7" borderId="2" xfId="0" applyFont="1" applyFill="1" applyBorder="1" applyAlignment="1" applyProtection="1">
      <alignment horizontal="center" vertical="center" textRotation="90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7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6" borderId="2" xfId="1" applyNumberFormat="1" applyFont="1" applyFill="1" applyBorder="1" applyAlignment="1" applyProtection="1">
      <alignment horizontal="center" vertical="center" textRotation="90" wrapText="1"/>
      <protection locked="0"/>
    </xf>
    <xf numFmtId="0" fontId="3" fillId="12" borderId="2" xfId="0" applyFont="1" applyFill="1" applyBorder="1" applyAlignment="1" applyProtection="1">
      <alignment horizontal="center" vertical="center" textRotation="90" wrapText="1"/>
      <protection locked="0"/>
    </xf>
    <xf numFmtId="0" fontId="3" fillId="6" borderId="2" xfId="0" applyFont="1" applyFill="1" applyBorder="1" applyAlignment="1" applyProtection="1">
      <alignment horizontal="center" vertical="center" textRotation="90" wrapText="1"/>
      <protection locked="0"/>
    </xf>
    <xf numFmtId="0" fontId="31" fillId="7" borderId="2" xfId="0" applyFont="1" applyFill="1" applyBorder="1" applyAlignment="1" applyProtection="1">
      <alignment horizontal="center" vertical="center" textRotation="90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top" wrapText="1"/>
    </xf>
    <xf numFmtId="0" fontId="3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1" fontId="6" fillId="10" borderId="1" xfId="0" applyNumberFormat="1" applyFont="1" applyFill="1" applyBorder="1" applyAlignment="1" applyProtection="1">
      <alignment horizontal="right" wrapText="1"/>
      <protection locked="0"/>
    </xf>
    <xf numFmtId="0" fontId="3" fillId="7" borderId="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 applyProtection="1">
      <alignment vertical="top" wrapText="1"/>
    </xf>
    <xf numFmtId="0" fontId="29" fillId="2" borderId="1" xfId="0" applyFont="1" applyFill="1" applyBorder="1" applyAlignment="1" applyProtection="1">
      <alignment wrapText="1"/>
      <protection locked="0"/>
    </xf>
    <xf numFmtId="0" fontId="29" fillId="2" borderId="1" xfId="0" applyFont="1" applyFill="1" applyBorder="1"/>
    <xf numFmtId="0" fontId="13" fillId="15" borderId="1" xfId="0" applyFont="1" applyFill="1" applyBorder="1" applyAlignment="1" applyProtection="1">
      <alignment vertical="top" wrapText="1"/>
    </xf>
    <xf numFmtId="164" fontId="3" fillId="15" borderId="1" xfId="0" applyNumberFormat="1" applyFont="1" applyFill="1" applyBorder="1" applyAlignment="1">
      <alignment vertical="top"/>
    </xf>
    <xf numFmtId="0" fontId="39" fillId="7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0" fontId="23" fillId="6" borderId="1" xfId="0" applyFont="1" applyFill="1" applyBorder="1" applyAlignment="1">
      <alignment wrapText="1"/>
    </xf>
    <xf numFmtId="2" fontId="23" fillId="6" borderId="1" xfId="0" applyNumberFormat="1" applyFont="1" applyFill="1" applyBorder="1" applyAlignment="1">
      <alignment wrapText="1"/>
    </xf>
    <xf numFmtId="0" fontId="23" fillId="15" borderId="1" xfId="0" applyFont="1" applyFill="1" applyBorder="1" applyAlignment="1">
      <alignment vertical="top"/>
    </xf>
    <xf numFmtId="0" fontId="45" fillId="2" borderId="1" xfId="0" applyFont="1" applyFill="1" applyBorder="1" applyAlignment="1" applyProtection="1">
      <alignment vertical="top" wrapText="1"/>
    </xf>
    <xf numFmtId="164" fontId="3" fillId="15" borderId="1" xfId="0" applyNumberFormat="1" applyFont="1" applyFill="1" applyBorder="1" applyAlignment="1">
      <alignment vertical="top" wrapText="1"/>
    </xf>
    <xf numFmtId="16" fontId="29" fillId="2" borderId="1" xfId="0" applyNumberFormat="1" applyFont="1" applyFill="1" applyBorder="1" applyAlignment="1" applyProtection="1">
      <alignment vertical="top" wrapText="1"/>
    </xf>
    <xf numFmtId="0" fontId="45" fillId="10" borderId="1" xfId="0" applyFont="1" applyFill="1" applyBorder="1" applyAlignment="1" applyProtection="1">
      <alignment vertical="top" wrapText="1"/>
    </xf>
    <xf numFmtId="0" fontId="29" fillId="10" borderId="1" xfId="0" applyFont="1" applyFill="1" applyBorder="1" applyAlignment="1" applyProtection="1">
      <alignment vertical="top" wrapText="1"/>
    </xf>
    <xf numFmtId="0" fontId="29" fillId="10" borderId="1" xfId="0" applyFont="1" applyFill="1" applyBorder="1" applyAlignment="1" applyProtection="1">
      <alignment wrapText="1"/>
      <protection locked="0"/>
    </xf>
    <xf numFmtId="0" fontId="29" fillId="5" borderId="1" xfId="0" applyFont="1" applyFill="1" applyBorder="1" applyAlignment="1">
      <alignment vertical="top" wrapText="1"/>
    </xf>
    <xf numFmtId="2" fontId="3" fillId="7" borderId="1" xfId="0" applyNumberFormat="1" applyFont="1" applyFill="1" applyBorder="1" applyAlignment="1">
      <alignment horizontal="center" vertical="top" wrapText="1"/>
    </xf>
    <xf numFmtId="0" fontId="40" fillId="2" borderId="1" xfId="0" applyFont="1" applyFill="1" applyBorder="1" applyAlignment="1" applyProtection="1">
      <alignment vertical="top" wrapText="1"/>
    </xf>
    <xf numFmtId="0" fontId="38" fillId="2" borderId="1" xfId="0" applyFont="1" applyFill="1" applyBorder="1" applyAlignment="1" applyProtection="1">
      <alignment vertical="top" wrapText="1"/>
    </xf>
    <xf numFmtId="0" fontId="45" fillId="10" borderId="1" xfId="0" applyFont="1" applyFill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vertical="top"/>
    </xf>
    <xf numFmtId="0" fontId="50" fillId="2" borderId="1" xfId="0" applyFont="1" applyFill="1" applyBorder="1" applyAlignment="1" applyProtection="1">
      <alignment wrapText="1"/>
      <protection locked="0"/>
    </xf>
    <xf numFmtId="0" fontId="29" fillId="10" borderId="1" xfId="0" applyFont="1" applyFill="1" applyBorder="1" applyProtection="1">
      <protection locked="0"/>
    </xf>
    <xf numFmtId="0" fontId="32" fillId="10" borderId="1" xfId="0" applyFont="1" applyFill="1" applyBorder="1" applyAlignment="1" applyProtection="1">
      <alignment vertical="top"/>
    </xf>
    <xf numFmtId="0" fontId="3" fillId="10" borderId="1" xfId="0" applyFont="1" applyFill="1" applyBorder="1" applyAlignment="1" applyProtection="1">
      <alignment vertical="top"/>
    </xf>
    <xf numFmtId="0" fontId="3" fillId="10" borderId="1" xfId="0" applyFont="1" applyFill="1" applyBorder="1" applyAlignment="1" applyProtection="1">
      <alignment vertical="top" wrapText="1"/>
    </xf>
    <xf numFmtId="0" fontId="3" fillId="1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/>
    </xf>
    <xf numFmtId="0" fontId="39" fillId="2" borderId="1" xfId="0" applyFont="1" applyFill="1" applyBorder="1" applyAlignment="1">
      <alignment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51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wrapText="1"/>
    </xf>
    <xf numFmtId="0" fontId="51" fillId="2" borderId="1" xfId="0" applyFont="1" applyFill="1" applyBorder="1"/>
    <xf numFmtId="0" fontId="51" fillId="2" borderId="1" xfId="0" applyFont="1" applyFill="1" applyBorder="1" applyAlignment="1">
      <alignment wrapText="1"/>
    </xf>
    <xf numFmtId="1" fontId="6" fillId="2" borderId="1" xfId="0" applyNumberFormat="1" applyFont="1" applyFill="1" applyBorder="1"/>
    <xf numFmtId="0" fontId="32" fillId="10" borderId="1" xfId="0" applyFont="1" applyFill="1" applyBorder="1"/>
    <xf numFmtId="0" fontId="51" fillId="10" borderId="1" xfId="0" applyFont="1" applyFill="1" applyBorder="1" applyAlignment="1">
      <alignment wrapText="1"/>
    </xf>
    <xf numFmtId="0" fontId="51" fillId="10" borderId="1" xfId="0" applyFont="1" applyFill="1" applyBorder="1"/>
    <xf numFmtId="1" fontId="6" fillId="10" borderId="1" xfId="0" applyNumberFormat="1" applyFont="1" applyFill="1" applyBorder="1"/>
    <xf numFmtId="0" fontId="53" fillId="2" borderId="1" xfId="0" applyFont="1" applyFill="1" applyBorder="1"/>
    <xf numFmtId="0" fontId="3" fillId="10" borderId="1" xfId="0" applyFont="1" applyFill="1" applyBorder="1" applyAlignment="1">
      <alignment wrapText="1"/>
    </xf>
    <xf numFmtId="0" fontId="5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wrapText="1"/>
    </xf>
    <xf numFmtId="0" fontId="13" fillId="21" borderId="1" xfId="0" applyFont="1" applyFill="1" applyBorder="1" applyAlignment="1" applyProtection="1">
      <alignment vertical="top" wrapText="1"/>
    </xf>
    <xf numFmtId="164" fontId="3" fillId="21" borderId="1" xfId="0" applyNumberFormat="1" applyFont="1" applyFill="1" applyBorder="1" applyAlignment="1">
      <alignment vertical="top"/>
    </xf>
    <xf numFmtId="0" fontId="39" fillId="22" borderId="1" xfId="0" applyFont="1" applyFill="1" applyBorder="1" applyAlignment="1">
      <alignment vertical="top" wrapText="1"/>
    </xf>
    <xf numFmtId="0" fontId="5" fillId="22" borderId="1" xfId="0" applyFont="1" applyFill="1" applyBorder="1" applyAlignment="1">
      <alignment vertical="top" wrapText="1"/>
    </xf>
    <xf numFmtId="0" fontId="23" fillId="21" borderId="1" xfId="0" applyFont="1" applyFill="1" applyBorder="1" applyAlignment="1">
      <alignment wrapText="1"/>
    </xf>
    <xf numFmtId="2" fontId="23" fillId="21" borderId="1" xfId="0" applyNumberFormat="1" applyFont="1" applyFill="1" applyBorder="1" applyAlignment="1">
      <alignment wrapText="1"/>
    </xf>
    <xf numFmtId="0" fontId="23" fillId="21" borderId="1" xfId="0" applyFont="1" applyFill="1" applyBorder="1" applyAlignment="1">
      <alignment vertical="top"/>
    </xf>
    <xf numFmtId="0" fontId="23" fillId="21" borderId="1" xfId="0" applyFont="1" applyFill="1" applyBorder="1" applyAlignment="1">
      <alignment vertical="top" wrapText="1"/>
    </xf>
    <xf numFmtId="164" fontId="3" fillId="21" borderId="1" xfId="0" applyNumberFormat="1" applyFont="1" applyFill="1" applyBorder="1" applyAlignment="1">
      <alignment vertical="top" wrapText="1"/>
    </xf>
    <xf numFmtId="0" fontId="54" fillId="6" borderId="1" xfId="0" applyFont="1" applyFill="1" applyBorder="1" applyAlignment="1">
      <alignment wrapText="1"/>
    </xf>
    <xf numFmtId="0" fontId="54" fillId="15" borderId="1" xfId="0" applyFont="1" applyFill="1" applyBorder="1" applyAlignment="1">
      <alignment vertical="top" wrapText="1"/>
    </xf>
    <xf numFmtId="166" fontId="23" fillId="21" borderId="1" xfId="0" applyNumberFormat="1" applyFont="1" applyFill="1" applyBorder="1" applyAlignment="1">
      <alignment wrapText="1"/>
    </xf>
    <xf numFmtId="0" fontId="4" fillId="21" borderId="1" xfId="0" applyFont="1" applyFill="1" applyBorder="1"/>
    <xf numFmtId="0" fontId="4" fillId="21" borderId="1" xfId="0" applyFont="1" applyFill="1" applyBorder="1" applyAlignment="1">
      <alignment wrapText="1"/>
    </xf>
    <xf numFmtId="0" fontId="25" fillId="21" borderId="1" xfId="0" applyFont="1" applyFill="1" applyBorder="1" applyAlignment="1">
      <alignment wrapText="1"/>
    </xf>
    <xf numFmtId="165" fontId="26" fillId="21" borderId="1" xfId="0" applyNumberFormat="1" applyFont="1" applyFill="1" applyBorder="1" applyAlignment="1">
      <alignment horizontal="center" vertical="center" wrapText="1"/>
    </xf>
    <xf numFmtId="165" fontId="26" fillId="21" borderId="1" xfId="0" applyNumberFormat="1" applyFont="1" applyFill="1" applyBorder="1" applyAlignment="1">
      <alignment vertical="center" wrapText="1"/>
    </xf>
    <xf numFmtId="165" fontId="4" fillId="21" borderId="1" xfId="0" applyNumberFormat="1" applyFont="1" applyFill="1" applyBorder="1"/>
    <xf numFmtId="0" fontId="0" fillId="21" borderId="1" xfId="0" applyFill="1" applyBorder="1" applyAlignment="1">
      <alignment wrapText="1"/>
    </xf>
    <xf numFmtId="165" fontId="0" fillId="21" borderId="1" xfId="0" applyNumberFormat="1" applyFill="1" applyBorder="1" applyAlignment="1">
      <alignment vertical="center" wrapText="1"/>
    </xf>
    <xf numFmtId="0" fontId="0" fillId="21" borderId="1" xfId="0" applyFill="1" applyBorder="1" applyAlignment="1">
      <alignment vertical="center" wrapText="1"/>
    </xf>
    <xf numFmtId="0" fontId="0" fillId="21" borderId="1" xfId="0" applyFill="1" applyBorder="1"/>
    <xf numFmtId="0" fontId="55" fillId="2" borderId="0" xfId="0" applyFont="1" applyFill="1" applyBorder="1"/>
    <xf numFmtId="0" fontId="55" fillId="2" borderId="0" xfId="0" applyFont="1" applyFill="1"/>
    <xf numFmtId="0" fontId="55" fillId="2" borderId="1" xfId="0" applyFont="1" applyFill="1" applyBorder="1"/>
    <xf numFmtId="0" fontId="10" fillId="23" borderId="1" xfId="0" applyFont="1" applyFill="1" applyBorder="1" applyAlignment="1" applyProtection="1">
      <alignment horizontal="center" vertical="top" wrapText="1"/>
    </xf>
    <xf numFmtId="0" fontId="18" fillId="24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top" wrapText="1"/>
    </xf>
    <xf numFmtId="165" fontId="11" fillId="24" borderId="1" xfId="0" applyNumberFormat="1" applyFont="1" applyFill="1" applyBorder="1" applyAlignment="1">
      <alignment horizontal="center" vertical="top" wrapText="1"/>
    </xf>
    <xf numFmtId="0" fontId="4" fillId="23" borderId="1" xfId="0" applyFont="1" applyFill="1" applyBorder="1"/>
    <xf numFmtId="0" fontId="25" fillId="23" borderId="1" xfId="0" applyFont="1" applyFill="1" applyBorder="1" applyAlignment="1">
      <alignment wrapText="1"/>
    </xf>
    <xf numFmtId="0" fontId="4" fillId="23" borderId="1" xfId="0" applyFont="1" applyFill="1" applyBorder="1" applyAlignment="1">
      <alignment wrapText="1"/>
    </xf>
    <xf numFmtId="165" fontId="26" fillId="23" borderId="1" xfId="0" applyNumberFormat="1" applyFont="1" applyFill="1" applyBorder="1" applyAlignment="1">
      <alignment horizontal="center" vertical="center" wrapText="1"/>
    </xf>
    <xf numFmtId="165" fontId="4" fillId="23" borderId="1" xfId="0" applyNumberFormat="1" applyFont="1" applyFill="1" applyBorder="1"/>
    <xf numFmtId="0" fontId="4" fillId="23" borderId="1" xfId="0" applyFont="1" applyFill="1" applyBorder="1" applyAlignment="1">
      <alignment horizontal="center" vertical="center"/>
    </xf>
    <xf numFmtId="0" fontId="25" fillId="23" borderId="1" xfId="0" applyFont="1" applyFill="1" applyBorder="1" applyAlignment="1">
      <alignment horizontal="center" vertical="center"/>
    </xf>
    <xf numFmtId="0" fontId="25" fillId="23" borderId="1" xfId="0" applyFont="1" applyFill="1" applyBorder="1"/>
    <xf numFmtId="165" fontId="25" fillId="23" borderId="1" xfId="0" applyNumberFormat="1" applyFont="1" applyFill="1" applyBorder="1"/>
    <xf numFmtId="0" fontId="0" fillId="23" borderId="1" xfId="0" applyFill="1" applyBorder="1" applyAlignment="1">
      <alignment wrapText="1"/>
    </xf>
    <xf numFmtId="0" fontId="0" fillId="23" borderId="1" xfId="0" applyFill="1" applyBorder="1" applyAlignment="1">
      <alignment vertical="center" wrapText="1"/>
    </xf>
    <xf numFmtId="165" fontId="0" fillId="23" borderId="1" xfId="0" applyNumberFormat="1" applyFill="1" applyBorder="1" applyAlignment="1">
      <alignment vertical="center" wrapText="1"/>
    </xf>
    <xf numFmtId="0" fontId="0" fillId="23" borderId="1" xfId="0" applyFill="1" applyBorder="1"/>
    <xf numFmtId="0" fontId="32" fillId="10" borderId="1" xfId="0" applyFont="1" applyFill="1" applyBorder="1" applyAlignment="1" applyProtection="1">
      <alignment vertical="top" wrapText="1"/>
    </xf>
    <xf numFmtId="0" fontId="33" fillId="10" borderId="1" xfId="0" applyFont="1" applyFill="1" applyBorder="1" applyAlignment="1" applyProtection="1">
      <alignment vertical="top" wrapText="1"/>
    </xf>
    <xf numFmtId="0" fontId="35" fillId="10" borderId="1" xfId="0" applyFont="1" applyFill="1" applyBorder="1" applyAlignment="1" applyProtection="1">
      <alignment wrapText="1"/>
      <protection locked="0"/>
    </xf>
    <xf numFmtId="0" fontId="6" fillId="9" borderId="1" xfId="0" applyFont="1" applyFill="1" applyBorder="1"/>
    <xf numFmtId="0" fontId="6" fillId="9" borderId="1" xfId="0" applyFont="1" applyFill="1" applyBorder="1" applyAlignment="1" applyProtection="1">
      <alignment wrapText="1"/>
      <protection locked="0"/>
    </xf>
    <xf numFmtId="0" fontId="6" fillId="14" borderId="1" xfId="0" applyFont="1" applyFill="1" applyBorder="1" applyAlignment="1" applyProtection="1">
      <alignment wrapText="1"/>
      <protection locked="0"/>
    </xf>
    <xf numFmtId="0" fontId="6" fillId="13" borderId="1" xfId="0" applyFont="1" applyFill="1" applyBorder="1" applyAlignment="1">
      <alignment horizontal="right" wrapText="1"/>
    </xf>
    <xf numFmtId="0" fontId="6" fillId="9" borderId="1" xfId="0" applyFont="1" applyFill="1" applyBorder="1" applyAlignment="1" applyProtection="1">
      <alignment horizontal="right" wrapText="1"/>
      <protection locked="0"/>
    </xf>
    <xf numFmtId="0" fontId="6" fillId="11" borderId="1" xfId="0" applyFont="1" applyFill="1" applyBorder="1" applyAlignment="1" applyProtection="1">
      <alignment horizontal="right" wrapText="1"/>
      <protection locked="0"/>
    </xf>
    <xf numFmtId="0" fontId="14" fillId="9" borderId="1" xfId="0" applyFont="1" applyFill="1" applyBorder="1" applyAlignment="1" applyProtection="1">
      <alignment horizontal="right" wrapText="1"/>
      <protection locked="0"/>
    </xf>
    <xf numFmtId="0" fontId="5" fillId="8" borderId="1" xfId="0" applyFont="1" applyFill="1" applyBorder="1" applyAlignment="1">
      <alignment horizontal="right" wrapText="1"/>
    </xf>
    <xf numFmtId="0" fontId="6" fillId="14" borderId="1" xfId="0" applyFont="1" applyFill="1" applyBorder="1" applyAlignment="1" applyProtection="1">
      <alignment horizontal="right" wrapText="1"/>
      <protection locked="0"/>
    </xf>
    <xf numFmtId="0" fontId="3" fillId="15" borderId="1" xfId="0" applyFont="1" applyFill="1" applyBorder="1" applyAlignment="1" applyProtection="1">
      <alignment horizontal="center" vertical="top" wrapText="1"/>
    </xf>
    <xf numFmtId="0" fontId="19" fillId="15" borderId="1" xfId="0" applyFont="1" applyFill="1" applyBorder="1" applyAlignment="1" applyProtection="1">
      <alignment horizontal="center" vertical="top" wrapText="1"/>
    </xf>
    <xf numFmtId="0" fontId="36" fillId="7" borderId="1" xfId="0" applyFont="1" applyFill="1" applyBorder="1" applyAlignment="1">
      <alignment horizontal="center" vertical="top" wrapText="1"/>
    </xf>
    <xf numFmtId="0" fontId="37" fillId="7" borderId="1" xfId="0" applyFont="1" applyFill="1" applyBorder="1" applyAlignment="1">
      <alignment horizontal="center" vertical="top" wrapText="1"/>
    </xf>
    <xf numFmtId="164" fontId="37" fillId="7" borderId="1" xfId="0" applyNumberFormat="1" applyFont="1" applyFill="1" applyBorder="1" applyAlignment="1">
      <alignment horizontal="center" vertical="top" wrapText="1"/>
    </xf>
    <xf numFmtId="0" fontId="37" fillId="15" borderId="1" xfId="0" applyFont="1" applyFill="1" applyBorder="1" applyAlignment="1" applyProtection="1">
      <alignment horizontal="center" vertical="top" wrapText="1"/>
    </xf>
    <xf numFmtId="0" fontId="37" fillId="16" borderId="1" xfId="0" applyFont="1" applyFill="1" applyBorder="1" applyAlignment="1">
      <alignment horizontal="center" vertical="top" wrapText="1"/>
    </xf>
    <xf numFmtId="164" fontId="37" fillId="16" borderId="1" xfId="0" applyNumberFormat="1" applyFont="1" applyFill="1" applyBorder="1" applyAlignment="1">
      <alignment horizontal="center" vertical="top" wrapText="1"/>
    </xf>
    <xf numFmtId="0" fontId="20" fillId="15" borderId="1" xfId="0" applyFont="1" applyFill="1" applyBorder="1" applyAlignment="1" applyProtection="1">
      <alignment horizontal="center" vertical="top" wrapText="1"/>
    </xf>
    <xf numFmtId="0" fontId="20" fillId="16" borderId="1" xfId="0" applyFont="1" applyFill="1" applyBorder="1" applyAlignment="1">
      <alignment horizontal="center" vertical="top" wrapText="1"/>
    </xf>
    <xf numFmtId="165" fontId="20" fillId="16" borderId="1" xfId="0" applyNumberFormat="1" applyFont="1" applyFill="1" applyBorder="1" applyAlignment="1">
      <alignment horizontal="center" vertical="top" wrapText="1"/>
    </xf>
    <xf numFmtId="164" fontId="20" fillId="16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/>
    <xf numFmtId="0" fontId="13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wrapText="1"/>
      <protection locked="0"/>
    </xf>
    <xf numFmtId="0" fontId="13" fillId="2" borderId="1" xfId="0" applyFont="1" applyFill="1" applyBorder="1"/>
    <xf numFmtId="1" fontId="13" fillId="2" borderId="1" xfId="0" applyNumberFormat="1" applyFont="1" applyFill="1" applyBorder="1"/>
    <xf numFmtId="0" fontId="13" fillId="5" borderId="1" xfId="0" applyFont="1" applyFill="1" applyBorder="1" applyProtection="1">
      <protection locked="0"/>
    </xf>
    <xf numFmtId="0" fontId="13" fillId="3" borderId="1" xfId="0" applyFont="1" applyFill="1" applyBorder="1"/>
    <xf numFmtId="0" fontId="6" fillId="2" borderId="1" xfId="0" applyFont="1" applyFill="1" applyBorder="1" applyAlignment="1" applyProtection="1">
      <alignment horizontal="right" wrapText="1"/>
      <protection locked="0"/>
    </xf>
    <xf numFmtId="0" fontId="13" fillId="4" borderId="1" xfId="0" applyFont="1" applyFill="1" applyBorder="1"/>
    <xf numFmtId="0" fontId="14" fillId="4" borderId="1" xfId="0" applyFont="1" applyFill="1" applyBorder="1" applyAlignment="1" applyProtection="1">
      <alignment horizontal="right" wrapText="1"/>
      <protection locked="0"/>
    </xf>
    <xf numFmtId="0" fontId="5" fillId="3" borderId="1" xfId="0" applyFont="1" applyFill="1" applyBorder="1" applyAlignment="1">
      <alignment horizontal="right" wrapText="1"/>
    </xf>
    <xf numFmtId="0" fontId="13" fillId="5" borderId="1" xfId="0" applyFont="1" applyFill="1" applyBorder="1"/>
    <xf numFmtId="0" fontId="29" fillId="7" borderId="1" xfId="0" applyFont="1" applyFill="1" applyBorder="1" applyAlignment="1">
      <alignment vertical="top" wrapText="1"/>
    </xf>
    <xf numFmtId="2" fontId="39" fillId="7" borderId="1" xfId="0" applyNumberFormat="1" applyFont="1" applyFill="1" applyBorder="1" applyAlignment="1">
      <alignment vertical="top" wrapText="1"/>
    </xf>
    <xf numFmtId="0" fontId="5" fillId="21" borderId="1" xfId="0" applyFont="1" applyFill="1" applyBorder="1" applyAlignment="1">
      <alignment vertical="top" wrapText="1"/>
    </xf>
    <xf numFmtId="165" fontId="12" fillId="18" borderId="1" xfId="0" applyNumberFormat="1" applyFont="1" applyFill="1" applyBorder="1" applyAlignment="1">
      <alignment vertical="top" wrapText="1"/>
    </xf>
    <xf numFmtId="164" fontId="20" fillId="18" borderId="1" xfId="0" applyNumberFormat="1" applyFont="1" applyFill="1" applyBorder="1" applyAlignment="1">
      <alignment horizontal="center" vertical="top" wrapText="1"/>
    </xf>
    <xf numFmtId="2" fontId="12" fillId="18" borderId="1" xfId="0" applyNumberFormat="1" applyFont="1" applyFill="1" applyBorder="1" applyAlignment="1">
      <alignment vertical="top" wrapText="1"/>
    </xf>
    <xf numFmtId="0" fontId="29" fillId="22" borderId="1" xfId="0" applyFont="1" applyFill="1" applyBorder="1" applyAlignment="1">
      <alignment vertical="top" wrapText="1"/>
    </xf>
    <xf numFmtId="2" fontId="39" fillId="22" borderId="1" xfId="0" applyNumberFormat="1" applyFont="1" applyFill="1" applyBorder="1" applyAlignment="1">
      <alignment vertical="top" wrapText="1"/>
    </xf>
    <xf numFmtId="164" fontId="37" fillId="22" borderId="1" xfId="0" applyNumberFormat="1" applyFont="1" applyFill="1" applyBorder="1" applyAlignment="1">
      <alignment horizontal="center" vertical="top" wrapText="1"/>
    </xf>
    <xf numFmtId="0" fontId="41" fillId="22" borderId="1" xfId="0" applyFont="1" applyFill="1" applyBorder="1" applyAlignment="1">
      <alignment wrapText="1"/>
    </xf>
    <xf numFmtId="0" fontId="41" fillId="7" borderId="1" xfId="0" applyFont="1" applyFill="1" applyBorder="1" applyAlignment="1">
      <alignment wrapText="1"/>
    </xf>
    <xf numFmtId="0" fontId="43" fillId="22" borderId="1" xfId="0" applyFont="1" applyFill="1" applyBorder="1" applyAlignment="1">
      <alignment wrapText="1"/>
    </xf>
    <xf numFmtId="1" fontId="13" fillId="2" borderId="1" xfId="0" applyNumberFormat="1" applyFont="1" applyFill="1" applyBorder="1" applyAlignment="1">
      <alignment wrapText="1"/>
    </xf>
    <xf numFmtId="0" fontId="13" fillId="9" borderId="1" xfId="0" applyFont="1" applyFill="1" applyBorder="1" applyProtection="1">
      <protection locked="0"/>
    </xf>
    <xf numFmtId="0" fontId="13" fillId="14" borderId="1" xfId="0" applyFont="1" applyFill="1" applyBorder="1" applyAlignment="1" applyProtection="1">
      <alignment wrapText="1"/>
      <protection locked="0"/>
    </xf>
    <xf numFmtId="0" fontId="13" fillId="9" borderId="1" xfId="0" applyFont="1" applyFill="1" applyBorder="1"/>
    <xf numFmtId="1" fontId="13" fillId="10" borderId="1" xfId="0" applyNumberFormat="1" applyFont="1" applyFill="1" applyBorder="1"/>
    <xf numFmtId="0" fontId="13" fillId="14" borderId="1" xfId="0" applyFont="1" applyFill="1" applyBorder="1" applyProtection="1">
      <protection locked="0"/>
    </xf>
    <xf numFmtId="0" fontId="13" fillId="13" borderId="1" xfId="0" applyFont="1" applyFill="1" applyBorder="1"/>
    <xf numFmtId="0" fontId="13" fillId="14" borderId="1" xfId="0" applyFont="1" applyFill="1" applyBorder="1"/>
    <xf numFmtId="0" fontId="19" fillId="17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>
      <alignment horizontal="right"/>
    </xf>
    <xf numFmtId="0" fontId="6" fillId="9" borderId="1" xfId="0" applyFont="1" applyFill="1" applyBorder="1" applyAlignment="1" applyProtection="1">
      <alignment horizontal="right"/>
      <protection locked="0"/>
    </xf>
    <xf numFmtId="0" fontId="5" fillId="8" borderId="1" xfId="0" applyFont="1" applyFill="1" applyBorder="1" applyAlignment="1">
      <alignment horizontal="right"/>
    </xf>
    <xf numFmtId="0" fontId="6" fillId="9" borderId="1" xfId="0" applyFont="1" applyFill="1" applyBorder="1" applyProtection="1">
      <protection locked="0"/>
    </xf>
    <xf numFmtId="0" fontId="6" fillId="14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6" fillId="5" borderId="1" xfId="0" applyFont="1" applyFill="1" applyBorder="1"/>
    <xf numFmtId="0" fontId="5" fillId="3" borderId="1" xfId="0" applyFont="1" applyFill="1" applyBorder="1"/>
    <xf numFmtId="0" fontId="14" fillId="4" borderId="1" xfId="0" applyFont="1" applyFill="1" applyBorder="1"/>
    <xf numFmtId="0" fontId="6" fillId="14" borderId="1" xfId="0" applyFont="1" applyFill="1" applyBorder="1"/>
    <xf numFmtId="0" fontId="14" fillId="9" borderId="1" xfId="0" applyFont="1" applyFill="1" applyBorder="1"/>
    <xf numFmtId="0" fontId="5" fillId="8" borderId="1" xfId="0" applyFont="1" applyFill="1" applyBorder="1"/>
    <xf numFmtId="164" fontId="33" fillId="7" borderId="1" xfId="0" applyNumberFormat="1" applyFont="1" applyFill="1" applyBorder="1" applyAlignment="1">
      <alignment horizontal="center" vertical="top" wrapText="1"/>
    </xf>
    <xf numFmtId="164" fontId="33" fillId="22" borderId="1" xfId="0" applyNumberFormat="1" applyFont="1" applyFill="1" applyBorder="1" applyAlignment="1">
      <alignment horizontal="center" vertical="top" wrapText="1"/>
    </xf>
    <xf numFmtId="0" fontId="29" fillId="21" borderId="1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3" fillId="25" borderId="1" xfId="0" applyFont="1" applyFill="1" applyBorder="1" applyAlignment="1">
      <alignment vertical="top"/>
    </xf>
    <xf numFmtId="0" fontId="23" fillId="25" borderId="1" xfId="0" applyFont="1" applyFill="1" applyBorder="1" applyAlignment="1">
      <alignment vertical="top" wrapText="1"/>
    </xf>
    <xf numFmtId="164" fontId="3" fillId="25" borderId="1" xfId="0" applyNumberFormat="1" applyFont="1" applyFill="1" applyBorder="1" applyAlignment="1">
      <alignment vertical="top"/>
    </xf>
    <xf numFmtId="0" fontId="23" fillId="25" borderId="1" xfId="0" applyFont="1" applyFill="1" applyBorder="1" applyAlignment="1"/>
    <xf numFmtId="0" fontId="3" fillId="4" borderId="1" xfId="0" applyFont="1" applyFill="1" applyBorder="1" applyAlignment="1">
      <alignment horizontal="center" vertical="center" textRotation="90"/>
    </xf>
    <xf numFmtId="0" fontId="56" fillId="0" borderId="1" xfId="0" applyFont="1" applyBorder="1" applyAlignment="1">
      <alignment vertical="center" textRotation="90"/>
    </xf>
    <xf numFmtId="0" fontId="56" fillId="0" borderId="2" xfId="0" applyFont="1" applyBorder="1" applyAlignment="1">
      <alignment vertical="center" textRotation="90"/>
    </xf>
    <xf numFmtId="2" fontId="39" fillId="4" borderId="1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vertical="top" wrapText="1"/>
    </xf>
    <xf numFmtId="0" fontId="53" fillId="0" borderId="0" xfId="0" applyFont="1"/>
    <xf numFmtId="0" fontId="51" fillId="2" borderId="0" xfId="0" applyFont="1" applyFill="1" applyAlignment="1">
      <alignment vertical="top" wrapText="1"/>
    </xf>
    <xf numFmtId="0" fontId="53" fillId="2" borderId="0" xfId="0" applyFont="1" applyFill="1"/>
    <xf numFmtId="2" fontId="29" fillId="21" borderId="2" xfId="0" applyNumberFormat="1" applyFont="1" applyFill="1" applyBorder="1" applyAlignment="1">
      <alignment wrapText="1"/>
    </xf>
    <xf numFmtId="2" fontId="23" fillId="21" borderId="2" xfId="0" applyNumberFormat="1" applyFont="1" applyFill="1" applyBorder="1" applyAlignment="1">
      <alignment wrapText="1"/>
    </xf>
    <xf numFmtId="2" fontId="6" fillId="7" borderId="1" xfId="0" applyNumberFormat="1" applyFont="1" applyFill="1" applyBorder="1" applyAlignment="1">
      <alignment vertical="top" wrapText="1"/>
    </xf>
    <xf numFmtId="2" fontId="33" fillId="22" borderId="2" xfId="0" applyNumberFormat="1" applyFont="1" applyFill="1" applyBorder="1" applyAlignment="1">
      <alignment vertical="top" wrapText="1"/>
    </xf>
    <xf numFmtId="2" fontId="4" fillId="2" borderId="0" xfId="0" applyNumberFormat="1" applyFont="1" applyFill="1" applyAlignment="1"/>
    <xf numFmtId="0" fontId="53" fillId="2" borderId="4" xfId="0" applyFont="1" applyFill="1" applyBorder="1"/>
    <xf numFmtId="2" fontId="53" fillId="2" borderId="1" xfId="0" applyNumberFormat="1" applyFont="1" applyFill="1" applyBorder="1"/>
    <xf numFmtId="0" fontId="32" fillId="26" borderId="1" xfId="0" applyFont="1" applyFill="1" applyBorder="1" applyAlignment="1" applyProtection="1">
      <alignment vertical="top" wrapText="1"/>
    </xf>
    <xf numFmtId="0" fontId="33" fillId="26" borderId="1" xfId="0" applyFont="1" applyFill="1" applyBorder="1" applyAlignment="1" applyProtection="1">
      <alignment vertical="top" wrapText="1"/>
    </xf>
    <xf numFmtId="0" fontId="3" fillId="27" borderId="1" xfId="0" applyFont="1" applyFill="1" applyBorder="1" applyAlignment="1">
      <alignment horizontal="center" vertical="top" wrapText="1"/>
    </xf>
    <xf numFmtId="2" fontId="3" fillId="27" borderId="1" xfId="0" applyNumberFormat="1" applyFont="1" applyFill="1" applyBorder="1" applyAlignment="1">
      <alignment horizontal="left" vertical="top" wrapText="1"/>
    </xf>
    <xf numFmtId="0" fontId="36" fillId="27" borderId="1" xfId="0" applyFont="1" applyFill="1" applyBorder="1" applyAlignment="1">
      <alignment horizontal="center" vertical="top" wrapText="1"/>
    </xf>
    <xf numFmtId="0" fontId="37" fillId="27" borderId="1" xfId="0" applyFont="1" applyFill="1" applyBorder="1" applyAlignment="1">
      <alignment horizontal="center" vertical="top" wrapText="1"/>
    </xf>
    <xf numFmtId="2" fontId="37" fillId="27" borderId="2" xfId="0" applyNumberFormat="1" applyFont="1" applyFill="1" applyBorder="1" applyAlignment="1">
      <alignment vertical="top" wrapText="1"/>
    </xf>
    <xf numFmtId="2" fontId="39" fillId="27" borderId="1" xfId="0" applyNumberFormat="1" applyFont="1" applyFill="1" applyBorder="1" applyAlignment="1">
      <alignment vertical="top" wrapText="1"/>
    </xf>
    <xf numFmtId="0" fontId="53" fillId="26" borderId="1" xfId="0" applyFont="1" applyFill="1" applyBorder="1"/>
    <xf numFmtId="0" fontId="53" fillId="26" borderId="4" xfId="0" applyFont="1" applyFill="1" applyBorder="1"/>
    <xf numFmtId="2" fontId="53" fillId="26" borderId="1" xfId="0" applyNumberFormat="1" applyFont="1" applyFill="1" applyBorder="1"/>
    <xf numFmtId="0" fontId="55" fillId="26" borderId="1" xfId="0" applyFont="1" applyFill="1" applyBorder="1"/>
    <xf numFmtId="0" fontId="45" fillId="26" borderId="1" xfId="0" applyFont="1" applyFill="1" applyBorder="1" applyAlignment="1" applyProtection="1">
      <alignment vertical="top" wrapText="1"/>
    </xf>
    <xf numFmtId="0" fontId="29" fillId="26" borderId="1" xfId="0" applyFont="1" applyFill="1" applyBorder="1" applyAlignment="1" applyProtection="1">
      <alignment vertical="top" wrapText="1"/>
    </xf>
    <xf numFmtId="0" fontId="41" fillId="27" borderId="1" xfId="0" applyFont="1" applyFill="1" applyBorder="1" applyAlignment="1">
      <alignment wrapText="1"/>
    </xf>
    <xf numFmtId="0" fontId="23" fillId="26" borderId="1" xfId="0" applyFont="1" applyFill="1" applyBorder="1" applyAlignment="1">
      <alignment wrapText="1"/>
    </xf>
    <xf numFmtId="2" fontId="23" fillId="26" borderId="1" xfId="0" applyNumberFormat="1" applyFont="1" applyFill="1" applyBorder="1" applyAlignment="1">
      <alignment wrapText="1"/>
    </xf>
    <xf numFmtId="2" fontId="23" fillId="26" borderId="2" xfId="0" applyNumberFormat="1" applyFont="1" applyFill="1" applyBorder="1" applyAlignment="1">
      <alignment wrapText="1"/>
    </xf>
    <xf numFmtId="0" fontId="57" fillId="26" borderId="1" xfId="0" applyFont="1" applyFill="1" applyBorder="1"/>
    <xf numFmtId="0" fontId="29" fillId="27" borderId="1" xfId="0" applyFont="1" applyFill="1" applyBorder="1" applyAlignment="1">
      <alignment wrapText="1"/>
    </xf>
    <xf numFmtId="0" fontId="29" fillId="26" borderId="1" xfId="0" applyFont="1" applyFill="1" applyBorder="1" applyAlignment="1">
      <alignment wrapText="1"/>
    </xf>
    <xf numFmtId="2" fontId="29" fillId="26" borderId="1" xfId="0" applyNumberFormat="1" applyFont="1" applyFill="1" applyBorder="1" applyAlignment="1">
      <alignment wrapText="1"/>
    </xf>
    <xf numFmtId="2" fontId="29" fillId="26" borderId="2" xfId="0" applyNumberFormat="1" applyFont="1" applyFill="1" applyBorder="1" applyAlignment="1">
      <alignment wrapText="1"/>
    </xf>
    <xf numFmtId="2" fontId="3" fillId="27" borderId="1" xfId="0" applyNumberFormat="1" applyFont="1" applyFill="1" applyBorder="1" applyAlignment="1">
      <alignment horizontal="center" vertical="top" wrapText="1"/>
    </xf>
    <xf numFmtId="2" fontId="3" fillId="27" borderId="2" xfId="0" applyNumberFormat="1" applyFont="1" applyFill="1" applyBorder="1" applyAlignment="1">
      <alignment vertical="top" wrapText="1"/>
    </xf>
    <xf numFmtId="0" fontId="55" fillId="26" borderId="0" xfId="0" applyFont="1" applyFill="1"/>
    <xf numFmtId="0" fontId="32" fillId="26" borderId="1" xfId="0" applyFont="1" applyFill="1" applyBorder="1" applyAlignment="1" applyProtection="1">
      <alignment vertical="top"/>
    </xf>
    <xf numFmtId="0" fontId="3" fillId="26" borderId="1" xfId="0" applyFont="1" applyFill="1" applyBorder="1" applyAlignment="1" applyProtection="1">
      <alignment vertical="top"/>
    </xf>
    <xf numFmtId="0" fontId="3" fillId="26" borderId="1" xfId="0" applyFont="1" applyFill="1" applyBorder="1" applyAlignment="1" applyProtection="1">
      <alignment vertical="top" wrapText="1"/>
    </xf>
    <xf numFmtId="0" fontId="32" fillId="26" borderId="1" xfId="0" applyFont="1" applyFill="1" applyBorder="1"/>
    <xf numFmtId="0" fontId="51" fillId="26" borderId="1" xfId="0" applyFont="1" applyFill="1" applyBorder="1" applyAlignment="1">
      <alignment wrapText="1"/>
    </xf>
    <xf numFmtId="0" fontId="3" fillId="26" borderId="1" xfId="0" applyFont="1" applyFill="1" applyBorder="1" applyAlignment="1" applyProtection="1">
      <alignment horizontal="center" vertical="top" wrapText="1"/>
    </xf>
    <xf numFmtId="0" fontId="37" fillId="26" borderId="1" xfId="0" applyFont="1" applyFill="1" applyBorder="1" applyAlignment="1" applyProtection="1">
      <alignment horizontal="center" vertical="top" wrapText="1"/>
    </xf>
    <xf numFmtId="164" fontId="37" fillId="27" borderId="1" xfId="0" applyNumberFormat="1" applyFont="1" applyFill="1" applyBorder="1" applyAlignment="1">
      <alignment horizontal="center" vertical="top" wrapText="1"/>
    </xf>
    <xf numFmtId="0" fontId="23" fillId="26" borderId="1" xfId="0" applyFont="1" applyFill="1" applyBorder="1" applyAlignment="1">
      <alignment vertical="top"/>
    </xf>
    <xf numFmtId="0" fontId="23" fillId="26" borderId="1" xfId="0" applyFont="1" applyFill="1" applyBorder="1" applyAlignment="1">
      <alignment vertical="top" wrapText="1"/>
    </xf>
    <xf numFmtId="164" fontId="3" fillId="26" borderId="1" xfId="0" applyNumberFormat="1" applyFont="1" applyFill="1" applyBorder="1" applyAlignment="1">
      <alignment vertical="top"/>
    </xf>
    <xf numFmtId="0" fontId="56" fillId="2" borderId="1" xfId="0" applyFont="1" applyFill="1" applyBorder="1" applyAlignment="1">
      <alignment vertical="center" textRotation="90"/>
    </xf>
    <xf numFmtId="0" fontId="14" fillId="2" borderId="1" xfId="0" applyFont="1" applyFill="1" applyBorder="1"/>
    <xf numFmtId="2" fontId="14" fillId="2" borderId="1" xfId="0" applyNumberFormat="1" applyFont="1" applyFill="1" applyBorder="1"/>
    <xf numFmtId="0" fontId="3" fillId="26" borderId="1" xfId="0" applyFont="1" applyFill="1" applyBorder="1" applyAlignment="1">
      <alignment wrapText="1"/>
    </xf>
    <xf numFmtId="0" fontId="4" fillId="26" borderId="1" xfId="0" applyFont="1" applyFill="1" applyBorder="1"/>
    <xf numFmtId="0" fontId="4" fillId="26" borderId="1" xfId="0" applyFont="1" applyFill="1" applyBorder="1" applyAlignment="1">
      <alignment wrapText="1"/>
    </xf>
    <xf numFmtId="165" fontId="4" fillId="26" borderId="1" xfId="0" applyNumberFormat="1" applyFont="1" applyFill="1" applyBorder="1"/>
    <xf numFmtId="0" fontId="14" fillId="2" borderId="4" xfId="0" applyFont="1" applyFill="1" applyBorder="1"/>
    <xf numFmtId="0" fontId="58" fillId="2" borderId="0" xfId="0" applyFont="1" applyFill="1" applyBorder="1"/>
    <xf numFmtId="0" fontId="59" fillId="2" borderId="1" xfId="0" applyFont="1" applyFill="1" applyBorder="1" applyAlignment="1" applyProtection="1">
      <alignment horizontal="center" vertical="center" wrapText="1"/>
    </xf>
    <xf numFmtId="0" fontId="60" fillId="2" borderId="1" xfId="0" applyFont="1" applyFill="1" applyBorder="1" applyAlignment="1" applyProtection="1">
      <alignment horizontal="center" vertical="center" wrapText="1"/>
    </xf>
    <xf numFmtId="0" fontId="59" fillId="2" borderId="1" xfId="0" applyFont="1" applyFill="1" applyBorder="1" applyAlignment="1" applyProtection="1">
      <alignment horizontal="center" vertical="top" wrapText="1"/>
    </xf>
    <xf numFmtId="0" fontId="61" fillId="27" borderId="1" xfId="0" applyFont="1" applyFill="1" applyBorder="1" applyAlignment="1">
      <alignment horizontal="center" vertical="top" wrapText="1"/>
    </xf>
    <xf numFmtId="0" fontId="62" fillId="27" borderId="1" xfId="0" applyFont="1" applyFill="1" applyBorder="1" applyAlignment="1">
      <alignment horizontal="center" vertical="center" wrapText="1"/>
    </xf>
    <xf numFmtId="0" fontId="63" fillId="27" borderId="1" xfId="0" applyFont="1" applyFill="1" applyBorder="1" applyAlignment="1">
      <alignment horizontal="center" vertical="top" wrapText="1"/>
    </xf>
    <xf numFmtId="0" fontId="61" fillId="29" borderId="1" xfId="0" applyFont="1" applyFill="1" applyBorder="1" applyAlignment="1" applyProtection="1">
      <alignment horizontal="center" vertical="top" wrapText="1"/>
    </xf>
    <xf numFmtId="0" fontId="64" fillId="30" borderId="1" xfId="0" applyFont="1" applyFill="1" applyBorder="1" applyAlignment="1">
      <alignment horizontal="center" vertical="center" wrapText="1"/>
    </xf>
    <xf numFmtId="0" fontId="63" fillId="30" borderId="1" xfId="0" applyFont="1" applyFill="1" applyBorder="1" applyAlignment="1">
      <alignment horizontal="center" vertical="top" wrapText="1"/>
    </xf>
    <xf numFmtId="165" fontId="63" fillId="30" borderId="1" xfId="0" applyNumberFormat="1" applyFont="1" applyFill="1" applyBorder="1" applyAlignment="1">
      <alignment horizontal="center" vertical="top" wrapText="1"/>
    </xf>
    <xf numFmtId="0" fontId="65" fillId="31" borderId="1" xfId="0" applyFont="1" applyFill="1" applyBorder="1" applyAlignment="1">
      <alignment horizontal="center" vertical="top" wrapText="1"/>
    </xf>
    <xf numFmtId="0" fontId="66" fillId="32" borderId="1" xfId="0" applyFont="1" applyFill="1" applyBorder="1" applyAlignment="1" applyProtection="1">
      <alignment horizontal="center" vertical="top" wrapText="1"/>
    </xf>
    <xf numFmtId="0" fontId="62" fillId="31" borderId="1" xfId="0" applyFont="1" applyFill="1" applyBorder="1" applyAlignment="1">
      <alignment horizontal="center" vertical="center" wrapText="1"/>
    </xf>
    <xf numFmtId="0" fontId="19" fillId="33" borderId="6" xfId="0" applyFont="1" applyFill="1" applyBorder="1" applyAlignment="1">
      <alignment horizontal="center" vertical="top" wrapText="1"/>
    </xf>
    <xf numFmtId="0" fontId="19" fillId="33" borderId="7" xfId="0" applyFont="1" applyFill="1" applyBorder="1" applyAlignment="1">
      <alignment horizontal="center" vertical="top" wrapText="1"/>
    </xf>
    <xf numFmtId="0" fontId="67" fillId="33" borderId="6" xfId="0" applyFont="1" applyFill="1" applyBorder="1" applyAlignment="1">
      <alignment horizontal="center" vertical="top" wrapText="1"/>
    </xf>
    <xf numFmtId="0" fontId="67" fillId="33" borderId="7" xfId="0" applyFont="1" applyFill="1" applyBorder="1" applyAlignment="1">
      <alignment horizontal="center" vertical="top" wrapText="1"/>
    </xf>
    <xf numFmtId="164" fontId="67" fillId="33" borderId="7" xfId="0" applyNumberFormat="1" applyFont="1" applyFill="1" applyBorder="1" applyAlignment="1">
      <alignment horizontal="center" vertical="top" wrapText="1"/>
    </xf>
    <xf numFmtId="0" fontId="68" fillId="5" borderId="6" xfId="0" applyFont="1" applyFill="1" applyBorder="1"/>
    <xf numFmtId="0" fontId="68" fillId="5" borderId="7" xfId="0" applyFont="1" applyFill="1" applyBorder="1"/>
    <xf numFmtId="165" fontId="68" fillId="5" borderId="7" xfId="0" applyNumberFormat="1" applyFont="1" applyFill="1" applyBorder="1"/>
    <xf numFmtId="0" fontId="10" fillId="18" borderId="6" xfId="0" applyFont="1" applyFill="1" applyBorder="1" applyAlignment="1">
      <alignment vertical="top" wrapText="1"/>
    </xf>
    <xf numFmtId="0" fontId="12" fillId="18" borderId="7" xfId="0" applyFont="1" applyFill="1" applyBorder="1" applyAlignment="1">
      <alignment vertical="top" wrapText="1"/>
    </xf>
    <xf numFmtId="2" fontId="12" fillId="18" borderId="7" xfId="0" applyNumberFormat="1" applyFont="1" applyFill="1" applyBorder="1" applyAlignment="1">
      <alignment vertical="top" wrapText="1"/>
    </xf>
    <xf numFmtId="164" fontId="67" fillId="18" borderId="7" xfId="0" applyNumberFormat="1" applyFont="1" applyFill="1" applyBorder="1" applyAlignment="1">
      <alignment horizontal="center" vertical="top" wrapText="1"/>
    </xf>
    <xf numFmtId="0" fontId="68" fillId="18" borderId="6" xfId="0" applyFont="1" applyFill="1" applyBorder="1"/>
    <xf numFmtId="0" fontId="68" fillId="18" borderId="7" xfId="0" applyFont="1" applyFill="1" applyBorder="1"/>
    <xf numFmtId="0" fontId="19" fillId="18" borderId="6" xfId="0" applyFont="1" applyFill="1" applyBorder="1" applyAlignment="1">
      <alignment horizontal="center" vertical="top" wrapText="1"/>
    </xf>
    <xf numFmtId="0" fontId="19" fillId="18" borderId="7" xfId="0" applyFont="1" applyFill="1" applyBorder="1" applyAlignment="1">
      <alignment horizontal="center" vertical="top" wrapText="1"/>
    </xf>
    <xf numFmtId="0" fontId="68" fillId="22" borderId="7" xfId="0" applyFont="1" applyFill="1" applyBorder="1"/>
    <xf numFmtId="165" fontId="68" fillId="22" borderId="7" xfId="0" applyNumberFormat="1" applyFont="1" applyFill="1" applyBorder="1"/>
    <xf numFmtId="0" fontId="68" fillId="22" borderId="6" xfId="0" applyFont="1" applyFill="1" applyBorder="1"/>
    <xf numFmtId="167" fontId="68" fillId="22" borderId="7" xfId="0" applyNumberFormat="1" applyFont="1" applyFill="1" applyBorder="1"/>
    <xf numFmtId="0" fontId="4" fillId="34" borderId="0" xfId="0" applyFont="1" applyFill="1" applyBorder="1"/>
    <xf numFmtId="0" fontId="70" fillId="34" borderId="0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top" wrapText="1"/>
    </xf>
    <xf numFmtId="0" fontId="11" fillId="35" borderId="4" xfId="0" applyFont="1" applyFill="1" applyBorder="1" applyAlignment="1">
      <alignment horizontal="center" vertical="top" wrapText="1"/>
    </xf>
    <xf numFmtId="0" fontId="64" fillId="35" borderId="4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textRotation="90"/>
    </xf>
    <xf numFmtId="1" fontId="56" fillId="0" borderId="1" xfId="0" applyNumberFormat="1" applyFont="1" applyBorder="1" applyAlignment="1">
      <alignment vertical="center" textRotation="90"/>
    </xf>
    <xf numFmtId="1" fontId="56" fillId="0" borderId="2" xfId="0" applyNumberFormat="1" applyFont="1" applyBorder="1" applyAlignment="1">
      <alignment vertical="center" textRotation="90"/>
    </xf>
    <xf numFmtId="1" fontId="56" fillId="0" borderId="1" xfId="0" applyNumberFormat="1" applyFont="1" applyFill="1" applyBorder="1" applyAlignment="1">
      <alignment vertical="center" textRotation="90"/>
    </xf>
    <xf numFmtId="1" fontId="3" fillId="27" borderId="5" xfId="0" applyNumberFormat="1" applyFont="1" applyFill="1" applyBorder="1" applyAlignment="1">
      <alignment horizontal="center" vertical="top" wrapText="1"/>
    </xf>
    <xf numFmtId="1" fontId="14" fillId="26" borderId="5" xfId="0" applyNumberFormat="1" applyFont="1" applyFill="1" applyBorder="1"/>
    <xf numFmtId="1" fontId="14" fillId="26" borderId="1" xfId="0" applyNumberFormat="1" applyFont="1" applyFill="1" applyBorder="1"/>
    <xf numFmtId="1" fontId="39" fillId="27" borderId="1" xfId="0" applyNumberFormat="1" applyFont="1" applyFill="1" applyBorder="1" applyAlignment="1">
      <alignment vertical="top" wrapText="1"/>
    </xf>
    <xf numFmtId="1" fontId="53" fillId="26" borderId="1" xfId="0" applyNumberFormat="1" applyFont="1" applyFill="1" applyBorder="1"/>
    <xf numFmtId="1" fontId="53" fillId="26" borderId="4" xfId="0" applyNumberFormat="1" applyFont="1" applyFill="1" applyBorder="1"/>
    <xf numFmtId="1" fontId="39" fillId="4" borderId="1" xfId="0" applyNumberFormat="1" applyFont="1" applyFill="1" applyBorder="1" applyAlignment="1">
      <alignment vertical="top" wrapText="1"/>
    </xf>
    <xf numFmtId="1" fontId="53" fillId="2" borderId="1" xfId="0" applyNumberFormat="1" applyFont="1" applyFill="1" applyBorder="1"/>
    <xf numFmtId="1" fontId="53" fillId="2" borderId="4" xfId="0" applyNumberFormat="1" applyFont="1" applyFill="1" applyBorder="1"/>
    <xf numFmtId="1" fontId="53" fillId="0" borderId="1" xfId="0" applyNumberFormat="1" applyFont="1" applyBorder="1"/>
    <xf numFmtId="1" fontId="3" fillId="4" borderId="1" xfId="0" applyNumberFormat="1" applyFont="1" applyFill="1" applyBorder="1" applyAlignment="1">
      <alignment vertical="top" wrapText="1"/>
    </xf>
    <xf numFmtId="1" fontId="3" fillId="27" borderId="1" xfId="0" applyNumberFormat="1" applyFont="1" applyFill="1" applyBorder="1" applyAlignment="1">
      <alignment vertical="top" wrapText="1"/>
    </xf>
    <xf numFmtId="1" fontId="14" fillId="26" borderId="4" xfId="0" applyNumberFormat="1" applyFont="1" applyFill="1" applyBorder="1"/>
    <xf numFmtId="1" fontId="51" fillId="2" borderId="0" xfId="0" applyNumberFormat="1" applyFont="1" applyFill="1" applyAlignment="1">
      <alignment vertical="top" wrapText="1"/>
    </xf>
    <xf numFmtId="1" fontId="53" fillId="2" borderId="0" xfId="0" applyNumberFormat="1" applyFont="1" applyFill="1"/>
    <xf numFmtId="1" fontId="53" fillId="0" borderId="0" xfId="0" applyNumberFormat="1" applyFont="1"/>
    <xf numFmtId="1" fontId="56" fillId="2" borderId="1" xfId="0" applyNumberFormat="1" applyFont="1" applyFill="1" applyBorder="1" applyAlignment="1">
      <alignment vertical="center" textRotation="90"/>
    </xf>
    <xf numFmtId="1" fontId="51" fillId="2" borderId="1" xfId="0" applyNumberFormat="1" applyFont="1" applyFill="1" applyBorder="1" applyAlignment="1">
      <alignment vertical="top" wrapText="1"/>
    </xf>
    <xf numFmtId="1" fontId="51" fillId="26" borderId="1" xfId="0" applyNumberFormat="1" applyFont="1" applyFill="1" applyBorder="1" applyAlignment="1">
      <alignment vertical="top" wrapText="1"/>
    </xf>
    <xf numFmtId="1" fontId="4" fillId="2" borderId="0" xfId="0" applyNumberFormat="1" applyFont="1" applyFill="1"/>
    <xf numFmtId="1" fontId="14" fillId="2" borderId="1" xfId="0" applyNumberFormat="1" applyFont="1" applyFill="1" applyBorder="1"/>
    <xf numFmtId="1" fontId="14" fillId="2" borderId="4" xfId="0" applyNumberFormat="1" applyFont="1" applyFill="1" applyBorder="1"/>
    <xf numFmtId="0" fontId="32" fillId="15" borderId="2" xfId="0" applyFont="1" applyFill="1" applyBorder="1" applyAlignment="1">
      <alignment horizontal="center" vertical="center" wrapText="1"/>
    </xf>
    <xf numFmtId="0" fontId="32" fillId="15" borderId="3" xfId="0" applyFont="1" applyFill="1" applyBorder="1" applyAlignment="1">
      <alignment horizontal="center" vertical="center" wrapText="1"/>
    </xf>
    <xf numFmtId="0" fontId="32" fillId="15" borderId="4" xfId="0" applyFont="1" applyFill="1" applyBorder="1" applyAlignment="1">
      <alignment horizontal="center" vertical="center" wrapText="1"/>
    </xf>
    <xf numFmtId="0" fontId="64" fillId="28" borderId="2" xfId="0" applyFont="1" applyFill="1" applyBorder="1" applyAlignment="1">
      <alignment horizontal="center" vertical="center" wrapText="1"/>
    </xf>
    <xf numFmtId="0" fontId="64" fillId="28" borderId="3" xfId="0" applyFont="1" applyFill="1" applyBorder="1" applyAlignment="1">
      <alignment horizontal="center" vertical="center" wrapText="1"/>
    </xf>
    <xf numFmtId="0" fontId="64" fillId="28" borderId="4" xfId="0" applyFont="1" applyFill="1" applyBorder="1" applyAlignment="1">
      <alignment horizontal="center" vertical="center" wrapText="1"/>
    </xf>
  </cellXfs>
  <cellStyles count="10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22"/>
  <sheetViews>
    <sheetView tabSelected="1" topLeftCell="A74" zoomScale="90" zoomScaleNormal="90" zoomScalePageLayoutView="90" workbookViewId="0">
      <selection activeCell="U86" sqref="U86"/>
    </sheetView>
  </sheetViews>
  <sheetFormatPr defaultColWidth="3.625" defaultRowHeight="36" customHeight="1" x14ac:dyDescent="0.25"/>
  <cols>
    <col min="1" max="1" width="3.125" style="130" bestFit="1" customWidth="1"/>
    <col min="2" max="2" width="36.375" style="1" bestFit="1" customWidth="1"/>
    <col min="3" max="3" width="22.375" style="1" customWidth="1"/>
    <col min="4" max="4" width="10.375" style="3" customWidth="1"/>
    <col min="5" max="5" width="6.5" style="1" customWidth="1"/>
    <col min="6" max="7" width="5.125" style="5" customWidth="1"/>
    <col min="8" max="8" width="3.625" style="1" customWidth="1"/>
    <col min="9" max="11" width="3.625" style="5" customWidth="1"/>
    <col min="12" max="12" width="3.625" style="1" customWidth="1"/>
    <col min="13" max="13" width="4.875" style="4" customWidth="1"/>
    <col min="14" max="16" width="3.625" style="5" customWidth="1"/>
    <col min="17" max="17" width="6.125" style="5" customWidth="1"/>
    <col min="18" max="18" width="4" style="4" customWidth="1"/>
    <col min="19" max="19" width="4" style="12" customWidth="1"/>
    <col min="20" max="20" width="3.625" style="5" customWidth="1"/>
    <col min="21" max="22" width="5.125" style="5" customWidth="1"/>
    <col min="23" max="23" width="7.5" style="5" bestFit="1" customWidth="1"/>
    <col min="24" max="24" width="12.5" style="6" bestFit="1" customWidth="1"/>
    <col min="25" max="25" width="8.375" style="2" bestFit="1" customWidth="1"/>
    <col min="26" max="26" width="8" style="2" bestFit="1" customWidth="1"/>
    <col min="27" max="27" width="9.5" style="2" bestFit="1" customWidth="1"/>
    <col min="28" max="28" width="10.375" style="5" customWidth="1"/>
    <col min="29" max="29" width="13.5" style="6" bestFit="1" customWidth="1"/>
    <col min="30" max="30" width="12.125" style="2" customWidth="1"/>
    <col min="31" max="31" width="11.125" style="2" customWidth="1"/>
    <col min="32" max="32" width="9.5" style="2" bestFit="1" customWidth="1"/>
    <col min="33" max="33" width="13" style="5" customWidth="1"/>
    <col min="34" max="34" width="10.625" style="6" customWidth="1"/>
    <col min="35" max="35" width="11.125" style="2" customWidth="1"/>
    <col min="36" max="36" width="7.875" style="28" bestFit="1" customWidth="1"/>
    <col min="37" max="37" width="9" style="2" customWidth="1"/>
    <col min="38" max="38" width="13.125" style="5" customWidth="1"/>
    <col min="39" max="39" width="10.125" style="6" customWidth="1"/>
    <col min="40" max="40" width="9.125" style="2" customWidth="1"/>
    <col min="41" max="41" width="8.375" style="2" customWidth="1"/>
    <col min="42" max="42" width="12.125" style="2" bestFit="1" customWidth="1"/>
    <col min="43" max="16384" width="3.625" style="2"/>
  </cols>
  <sheetData>
    <row r="1" spans="1:42" s="1" customFormat="1" ht="114" x14ac:dyDescent="0.25">
      <c r="A1" s="129"/>
      <c r="B1" s="40" t="s">
        <v>0</v>
      </c>
      <c r="C1" s="41" t="s">
        <v>800</v>
      </c>
      <c r="D1" s="42"/>
      <c r="E1" s="43"/>
      <c r="F1" s="44" t="s">
        <v>848</v>
      </c>
      <c r="G1" s="44" t="s">
        <v>1</v>
      </c>
      <c r="H1" s="45" t="s">
        <v>2</v>
      </c>
      <c r="I1" s="46" t="s">
        <v>3</v>
      </c>
      <c r="J1" s="47" t="s">
        <v>4</v>
      </c>
      <c r="K1" s="48" t="s">
        <v>5</v>
      </c>
      <c r="L1" s="46" t="s">
        <v>6</v>
      </c>
      <c r="M1" s="49" t="s">
        <v>7</v>
      </c>
      <c r="N1" s="50" t="s">
        <v>8</v>
      </c>
      <c r="O1" s="44" t="s">
        <v>9</v>
      </c>
      <c r="P1" s="44" t="s">
        <v>10</v>
      </c>
      <c r="Q1" s="51" t="s">
        <v>11</v>
      </c>
      <c r="R1" s="13" t="s">
        <v>12</v>
      </c>
      <c r="S1" s="13" t="s">
        <v>13</v>
      </c>
      <c r="T1" s="49" t="s">
        <v>14</v>
      </c>
      <c r="U1" s="44" t="s">
        <v>15</v>
      </c>
      <c r="V1" s="52" t="s">
        <v>16</v>
      </c>
      <c r="W1" s="53"/>
      <c r="X1" s="54" t="s">
        <v>849</v>
      </c>
      <c r="Y1" s="55"/>
      <c r="Z1" s="55"/>
      <c r="AA1" s="55"/>
      <c r="AB1" s="353" t="s">
        <v>1059</v>
      </c>
      <c r="AC1" s="354"/>
      <c r="AD1" s="354"/>
      <c r="AE1" s="354"/>
      <c r="AF1" s="355"/>
      <c r="AG1" s="132"/>
      <c r="AH1" s="133" t="s">
        <v>1374</v>
      </c>
      <c r="AI1" s="134"/>
      <c r="AJ1" s="135"/>
      <c r="AK1" s="36"/>
      <c r="AL1" s="37"/>
      <c r="AM1" s="38" t="s">
        <v>1396</v>
      </c>
      <c r="AN1" s="36"/>
      <c r="AO1" s="36"/>
      <c r="AP1" s="36"/>
    </row>
    <row r="2" spans="1:42" ht="76.5" x14ac:dyDescent="0.25">
      <c r="B2" s="149" t="s">
        <v>17</v>
      </c>
      <c r="C2" s="150" t="s">
        <v>1433</v>
      </c>
      <c r="D2" s="150" t="s">
        <v>18</v>
      </c>
      <c r="E2" s="151"/>
      <c r="F2" s="152"/>
      <c r="G2" s="152"/>
      <c r="H2" s="153"/>
      <c r="I2" s="154"/>
      <c r="J2" s="152"/>
      <c r="K2" s="56"/>
      <c r="L2" s="154"/>
      <c r="M2" s="155"/>
      <c r="N2" s="156"/>
      <c r="O2" s="156"/>
      <c r="P2" s="157"/>
      <c r="Q2" s="158"/>
      <c r="R2" s="159"/>
      <c r="S2" s="14"/>
      <c r="T2" s="160"/>
      <c r="U2" s="152"/>
      <c r="V2" s="17"/>
      <c r="W2" s="57" t="s">
        <v>840</v>
      </c>
      <c r="X2" s="57" t="s">
        <v>837</v>
      </c>
      <c r="Y2" s="57" t="s">
        <v>838</v>
      </c>
      <c r="Z2" s="57" t="s">
        <v>839</v>
      </c>
      <c r="AA2" s="57" t="s">
        <v>841</v>
      </c>
      <c r="AB2" s="161" t="s">
        <v>840</v>
      </c>
      <c r="AC2" s="58" t="s">
        <v>837</v>
      </c>
      <c r="AD2" s="58" t="s">
        <v>838</v>
      </c>
      <c r="AE2" s="58" t="s">
        <v>839</v>
      </c>
      <c r="AF2" s="58" t="s">
        <v>841</v>
      </c>
      <c r="AG2" s="162" t="s">
        <v>840</v>
      </c>
      <c r="AH2" s="18" t="s">
        <v>837</v>
      </c>
      <c r="AI2" s="18" t="s">
        <v>838</v>
      </c>
      <c r="AJ2" s="27" t="s">
        <v>839</v>
      </c>
      <c r="AK2" s="18" t="s">
        <v>841</v>
      </c>
      <c r="AL2" s="162" t="s">
        <v>840</v>
      </c>
      <c r="AM2" s="18" t="s">
        <v>837</v>
      </c>
      <c r="AN2" s="18" t="s">
        <v>838</v>
      </c>
      <c r="AO2" s="18" t="s">
        <v>839</v>
      </c>
      <c r="AP2" s="18" t="s">
        <v>841</v>
      </c>
    </row>
    <row r="3" spans="1:42" ht="38.25" x14ac:dyDescent="0.25">
      <c r="B3" s="149"/>
      <c r="C3" s="150"/>
      <c r="D3" s="150"/>
      <c r="E3" s="151"/>
      <c r="F3" s="152"/>
      <c r="G3" s="152"/>
      <c r="H3" s="153"/>
      <c r="I3" s="154"/>
      <c r="J3" s="152"/>
      <c r="K3" s="56"/>
      <c r="L3" s="154"/>
      <c r="M3" s="155"/>
      <c r="N3" s="156"/>
      <c r="O3" s="156"/>
      <c r="P3" s="157"/>
      <c r="Q3" s="158"/>
      <c r="R3" s="159"/>
      <c r="S3" s="14"/>
      <c r="T3" s="160"/>
      <c r="U3" s="152"/>
      <c r="V3" s="17"/>
      <c r="W3" s="163" t="s">
        <v>842</v>
      </c>
      <c r="X3" s="164" t="s">
        <v>843</v>
      </c>
      <c r="Y3" s="164" t="s">
        <v>844</v>
      </c>
      <c r="Z3" s="164">
        <v>29.51</v>
      </c>
      <c r="AA3" s="165">
        <f>Z3/300</f>
        <v>9.8366666666666672E-2</v>
      </c>
      <c r="AB3" s="166" t="s">
        <v>842</v>
      </c>
      <c r="AC3" s="167" t="s">
        <v>843</v>
      </c>
      <c r="AD3" s="167" t="s">
        <v>844</v>
      </c>
      <c r="AE3" s="167">
        <v>29.51</v>
      </c>
      <c r="AF3" s="168">
        <v>9.8366666666666672E-2</v>
      </c>
      <c r="AG3" s="169" t="s">
        <v>842</v>
      </c>
      <c r="AH3" s="170" t="s">
        <v>843</v>
      </c>
      <c r="AI3" s="170" t="s">
        <v>844</v>
      </c>
      <c r="AJ3" s="171">
        <v>29.51</v>
      </c>
      <c r="AK3" s="172">
        <f>AJ3/300</f>
        <v>9.8366666666666672E-2</v>
      </c>
      <c r="AL3" s="169" t="s">
        <v>842</v>
      </c>
      <c r="AM3" s="170" t="s">
        <v>843</v>
      </c>
      <c r="AN3" s="170" t="s">
        <v>844</v>
      </c>
      <c r="AO3" s="170">
        <v>29.51</v>
      </c>
      <c r="AP3" s="172">
        <f>AO3/300</f>
        <v>9.8366666666666672E-2</v>
      </c>
    </row>
    <row r="4" spans="1:42" ht="51" x14ac:dyDescent="0.25">
      <c r="A4" s="131">
        <v>101</v>
      </c>
      <c r="B4" s="59" t="s">
        <v>19</v>
      </c>
      <c r="C4" s="59" t="s">
        <v>1434</v>
      </c>
      <c r="D4" s="59" t="s">
        <v>1435</v>
      </c>
      <c r="E4" s="60" t="s">
        <v>20</v>
      </c>
      <c r="F4" s="173"/>
      <c r="G4" s="173"/>
      <c r="H4" s="174">
        <v>10</v>
      </c>
      <c r="I4" s="175"/>
      <c r="J4" s="176">
        <v>20</v>
      </c>
      <c r="K4" s="177">
        <v>36</v>
      </c>
      <c r="L4" s="178">
        <v>4</v>
      </c>
      <c r="M4" s="179"/>
      <c r="N4" s="180"/>
      <c r="O4" s="181"/>
      <c r="P4" s="181"/>
      <c r="Q4" s="182"/>
      <c r="R4" s="183">
        <v>4</v>
      </c>
      <c r="S4" s="8">
        <v>15</v>
      </c>
      <c r="T4" s="184"/>
      <c r="U4" s="173"/>
      <c r="V4" s="61">
        <f>SUM(F4:U4)</f>
        <v>89</v>
      </c>
      <c r="W4" s="185"/>
      <c r="X4" s="64" t="s">
        <v>850</v>
      </c>
      <c r="Y4" s="64" t="s">
        <v>851</v>
      </c>
      <c r="Z4" s="186">
        <v>29.51</v>
      </c>
      <c r="AA4" s="165"/>
      <c r="AB4" s="107"/>
      <c r="AC4" s="187" t="s">
        <v>1060</v>
      </c>
      <c r="AD4" s="187" t="s">
        <v>1061</v>
      </c>
      <c r="AE4" s="108">
        <v>29.41</v>
      </c>
      <c r="AF4" s="108">
        <v>9.8033333333333333E-2</v>
      </c>
      <c r="AG4" s="29"/>
      <c r="AH4" s="30"/>
      <c r="AI4" s="30"/>
      <c r="AJ4" s="188" t="s">
        <v>1306</v>
      </c>
      <c r="AK4" s="189"/>
      <c r="AL4" s="29"/>
      <c r="AM4" s="30"/>
      <c r="AN4" s="30"/>
      <c r="AO4" s="190"/>
      <c r="AP4" s="189"/>
    </row>
    <row r="5" spans="1:42" ht="63.75" x14ac:dyDescent="0.25">
      <c r="A5" s="131">
        <v>102</v>
      </c>
      <c r="B5" s="59" t="s">
        <v>21</v>
      </c>
      <c r="C5" s="59" t="s">
        <v>1436</v>
      </c>
      <c r="D5" s="59" t="s">
        <v>22</v>
      </c>
      <c r="E5" s="60" t="s">
        <v>23</v>
      </c>
      <c r="F5" s="173">
        <v>27</v>
      </c>
      <c r="G5" s="173"/>
      <c r="H5" s="174">
        <v>30</v>
      </c>
      <c r="I5" s="175"/>
      <c r="J5" s="176"/>
      <c r="K5" s="177"/>
      <c r="L5" s="178"/>
      <c r="M5" s="179">
        <v>8</v>
      </c>
      <c r="N5" s="180"/>
      <c r="O5" s="181"/>
      <c r="P5" s="181"/>
      <c r="Q5" s="182"/>
      <c r="R5" s="183"/>
      <c r="S5" s="9"/>
      <c r="T5" s="184"/>
      <c r="U5" s="173"/>
      <c r="V5" s="61">
        <f t="shared" ref="V5:V66" si="0">SUM(F5:U5)</f>
        <v>65</v>
      </c>
      <c r="W5" s="191" t="s">
        <v>1375</v>
      </c>
      <c r="X5" s="109" t="s">
        <v>852</v>
      </c>
      <c r="Y5" s="109" t="s">
        <v>92</v>
      </c>
      <c r="Z5" s="192">
        <v>40.92</v>
      </c>
      <c r="AA5" s="193"/>
      <c r="AB5" s="62" t="s">
        <v>1062</v>
      </c>
      <c r="AC5" s="65" t="s">
        <v>1063</v>
      </c>
      <c r="AD5" s="65" t="s">
        <v>905</v>
      </c>
      <c r="AE5" s="63">
        <v>43.18</v>
      </c>
      <c r="AF5" s="63">
        <v>1.0794999999999999</v>
      </c>
      <c r="AG5" s="29"/>
      <c r="AH5" s="30"/>
      <c r="AI5" s="30"/>
      <c r="AJ5" s="188" t="s">
        <v>1306</v>
      </c>
      <c r="AK5" s="189"/>
      <c r="AL5" s="29"/>
      <c r="AM5" s="30"/>
      <c r="AN5" s="30"/>
      <c r="AO5" s="190"/>
      <c r="AP5" s="189"/>
    </row>
    <row r="6" spans="1:42" ht="38.25" x14ac:dyDescent="0.25">
      <c r="A6" s="131">
        <v>103</v>
      </c>
      <c r="B6" s="59" t="s">
        <v>24</v>
      </c>
      <c r="C6" s="59" t="s">
        <v>1437</v>
      </c>
      <c r="D6" s="59" t="s">
        <v>25</v>
      </c>
      <c r="E6" s="60" t="s">
        <v>26</v>
      </c>
      <c r="F6" s="173">
        <v>9</v>
      </c>
      <c r="G6" s="173"/>
      <c r="H6" s="174"/>
      <c r="I6" s="175"/>
      <c r="J6" s="176">
        <v>22</v>
      </c>
      <c r="K6" s="177">
        <v>70</v>
      </c>
      <c r="L6" s="178"/>
      <c r="M6" s="179">
        <v>15</v>
      </c>
      <c r="N6" s="180">
        <v>10</v>
      </c>
      <c r="O6" s="181"/>
      <c r="P6" s="181"/>
      <c r="Q6" s="182"/>
      <c r="R6" s="183">
        <v>8</v>
      </c>
      <c r="S6" s="8">
        <v>20</v>
      </c>
      <c r="T6" s="184"/>
      <c r="U6" s="173">
        <v>108</v>
      </c>
      <c r="V6" s="61">
        <f t="shared" si="0"/>
        <v>262</v>
      </c>
      <c r="W6" s="185"/>
      <c r="X6" s="64"/>
      <c r="Y6" s="64"/>
      <c r="Z6" s="186" t="s">
        <v>853</v>
      </c>
      <c r="AA6" s="165"/>
      <c r="AB6" s="107" t="s">
        <v>1062</v>
      </c>
      <c r="AC6" s="110" t="s">
        <v>1064</v>
      </c>
      <c r="AD6" s="110" t="s">
        <v>1065</v>
      </c>
      <c r="AE6" s="108">
        <v>44.16</v>
      </c>
      <c r="AF6" s="108">
        <v>0.4014545454545454</v>
      </c>
      <c r="AG6" s="29"/>
      <c r="AH6" s="30"/>
      <c r="AI6" s="30"/>
      <c r="AJ6" s="188" t="s">
        <v>1306</v>
      </c>
      <c r="AK6" s="189"/>
      <c r="AL6" s="29"/>
      <c r="AM6" s="30"/>
      <c r="AN6" s="30"/>
      <c r="AO6" s="190"/>
      <c r="AP6" s="189"/>
    </row>
    <row r="7" spans="1:42" ht="38.25" x14ac:dyDescent="0.25">
      <c r="A7" s="131">
        <v>104</v>
      </c>
      <c r="B7" s="59" t="s">
        <v>27</v>
      </c>
      <c r="C7" s="59" t="s">
        <v>28</v>
      </c>
      <c r="D7" s="59" t="s">
        <v>29</v>
      </c>
      <c r="E7" s="60"/>
      <c r="F7" s="173"/>
      <c r="G7" s="173"/>
      <c r="H7" s="174">
        <v>9</v>
      </c>
      <c r="I7" s="175"/>
      <c r="J7" s="176"/>
      <c r="K7" s="177">
        <v>252</v>
      </c>
      <c r="L7" s="178"/>
      <c r="M7" s="179"/>
      <c r="N7" s="180"/>
      <c r="O7" s="181"/>
      <c r="P7" s="181"/>
      <c r="Q7" s="182"/>
      <c r="R7" s="183">
        <v>4</v>
      </c>
      <c r="S7" s="8">
        <v>125</v>
      </c>
      <c r="T7" s="184">
        <v>20</v>
      </c>
      <c r="U7" s="173"/>
      <c r="V7" s="61">
        <f t="shared" si="0"/>
        <v>410</v>
      </c>
      <c r="W7" s="194" t="s">
        <v>1376</v>
      </c>
      <c r="X7" s="111" t="s">
        <v>854</v>
      </c>
      <c r="Y7" s="111" t="s">
        <v>855</v>
      </c>
      <c r="Z7" s="112">
        <v>30.19</v>
      </c>
      <c r="AA7" s="111"/>
      <c r="AB7" s="68" t="s">
        <v>1066</v>
      </c>
      <c r="AC7" s="26" t="s">
        <v>1067</v>
      </c>
      <c r="AD7" s="68" t="s">
        <v>1068</v>
      </c>
      <c r="AE7" s="63">
        <v>30.67</v>
      </c>
      <c r="AF7" s="63">
        <v>0.42597222222222225</v>
      </c>
      <c r="AG7" s="31"/>
      <c r="AH7" s="31"/>
      <c r="AI7" s="31"/>
      <c r="AJ7" s="188" t="s">
        <v>1306</v>
      </c>
      <c r="AK7" s="31"/>
      <c r="AL7" s="31"/>
      <c r="AM7" s="31"/>
      <c r="AN7" s="31"/>
      <c r="AO7" s="31"/>
      <c r="AP7" s="31"/>
    </row>
    <row r="8" spans="1:42" ht="51" x14ac:dyDescent="0.25">
      <c r="A8" s="131">
        <v>105</v>
      </c>
      <c r="B8" s="59" t="s">
        <v>829</v>
      </c>
      <c r="C8" s="59" t="s">
        <v>827</v>
      </c>
      <c r="D8" s="59" t="s">
        <v>30</v>
      </c>
      <c r="E8" s="60" t="s">
        <v>31</v>
      </c>
      <c r="F8" s="173">
        <v>5</v>
      </c>
      <c r="G8" s="173">
        <v>200</v>
      </c>
      <c r="H8" s="174">
        <v>55</v>
      </c>
      <c r="I8" s="175"/>
      <c r="J8" s="176"/>
      <c r="K8" s="177"/>
      <c r="L8" s="178">
        <v>10</v>
      </c>
      <c r="M8" s="179"/>
      <c r="N8" s="180"/>
      <c r="O8" s="181"/>
      <c r="P8" s="181"/>
      <c r="Q8" s="182">
        <v>25</v>
      </c>
      <c r="R8" s="183">
        <v>10</v>
      </c>
      <c r="S8" s="8"/>
      <c r="T8" s="184">
        <v>24</v>
      </c>
      <c r="U8" s="173">
        <v>72</v>
      </c>
      <c r="V8" s="61">
        <f t="shared" si="0"/>
        <v>401</v>
      </c>
      <c r="W8" s="195"/>
      <c r="X8" s="66"/>
      <c r="Y8" s="66"/>
      <c r="Z8" s="67" t="s">
        <v>853</v>
      </c>
      <c r="AA8" s="66"/>
      <c r="AB8" s="113" t="s">
        <v>1069</v>
      </c>
      <c r="AC8" s="114" t="s">
        <v>1070</v>
      </c>
      <c r="AD8" s="113" t="s">
        <v>1071</v>
      </c>
      <c r="AE8" s="108">
        <v>40.32</v>
      </c>
      <c r="AF8" s="108">
        <v>0.504</v>
      </c>
      <c r="AG8" s="31"/>
      <c r="AH8" s="31"/>
      <c r="AI8" s="31"/>
      <c r="AJ8" s="188" t="s">
        <v>1306</v>
      </c>
      <c r="AK8" s="31"/>
      <c r="AL8" s="31"/>
      <c r="AM8" s="31"/>
      <c r="AN8" s="31"/>
      <c r="AO8" s="31"/>
      <c r="AP8" s="31"/>
    </row>
    <row r="9" spans="1:42" ht="15.75" x14ac:dyDescent="0.25">
      <c r="A9" s="131">
        <v>106</v>
      </c>
      <c r="B9" s="59" t="s">
        <v>828</v>
      </c>
      <c r="C9" s="59" t="s">
        <v>830</v>
      </c>
      <c r="D9" s="59" t="s">
        <v>30</v>
      </c>
      <c r="E9" s="60" t="s">
        <v>31</v>
      </c>
      <c r="F9" s="173">
        <v>5</v>
      </c>
      <c r="G9" s="173">
        <v>100</v>
      </c>
      <c r="H9" s="174">
        <v>25</v>
      </c>
      <c r="I9" s="175"/>
      <c r="J9" s="176"/>
      <c r="K9" s="177">
        <v>100</v>
      </c>
      <c r="L9" s="178">
        <v>10</v>
      </c>
      <c r="M9" s="179"/>
      <c r="N9" s="180"/>
      <c r="O9" s="181"/>
      <c r="P9" s="181"/>
      <c r="Q9" s="182">
        <v>25</v>
      </c>
      <c r="R9" s="183">
        <v>10</v>
      </c>
      <c r="S9" s="8">
        <v>50</v>
      </c>
      <c r="T9" s="184">
        <v>24</v>
      </c>
      <c r="U9" s="173">
        <v>72</v>
      </c>
      <c r="V9" s="61">
        <f t="shared" si="0"/>
        <v>421</v>
      </c>
      <c r="W9" s="195"/>
      <c r="X9" s="66"/>
      <c r="Y9" s="66"/>
      <c r="Z9" s="67" t="s">
        <v>853</v>
      </c>
      <c r="AA9" s="66"/>
      <c r="AB9" s="113" t="s">
        <v>1072</v>
      </c>
      <c r="AC9" s="114" t="s">
        <v>30</v>
      </c>
      <c r="AD9" s="113" t="s">
        <v>1073</v>
      </c>
      <c r="AE9" s="108">
        <v>40.94</v>
      </c>
      <c r="AF9" s="108">
        <v>7.5814814814814807E-2</v>
      </c>
      <c r="AG9" s="31"/>
      <c r="AH9" s="31"/>
      <c r="AI9" s="31"/>
      <c r="AJ9" s="188" t="s">
        <v>1306</v>
      </c>
      <c r="AK9" s="31"/>
      <c r="AL9" s="31"/>
      <c r="AM9" s="31"/>
      <c r="AN9" s="31"/>
      <c r="AO9" s="31"/>
      <c r="AP9" s="31"/>
    </row>
    <row r="10" spans="1:42" ht="25.5" x14ac:dyDescent="0.25">
      <c r="A10" s="131">
        <v>107</v>
      </c>
      <c r="B10" s="59" t="s">
        <v>32</v>
      </c>
      <c r="C10" s="59" t="s">
        <v>1438</v>
      </c>
      <c r="D10" s="59" t="s">
        <v>33</v>
      </c>
      <c r="E10" s="60" t="s">
        <v>34</v>
      </c>
      <c r="F10" s="173">
        <v>5</v>
      </c>
      <c r="G10" s="173">
        <v>192</v>
      </c>
      <c r="H10" s="174">
        <v>10</v>
      </c>
      <c r="I10" s="175"/>
      <c r="J10" s="176"/>
      <c r="K10" s="177">
        <v>252</v>
      </c>
      <c r="L10" s="178"/>
      <c r="M10" s="179"/>
      <c r="N10" s="180"/>
      <c r="O10" s="181"/>
      <c r="P10" s="181">
        <v>15</v>
      </c>
      <c r="Q10" s="182">
        <v>27</v>
      </c>
      <c r="R10" s="183">
        <v>15</v>
      </c>
      <c r="S10" s="9">
        <v>150</v>
      </c>
      <c r="T10" s="184"/>
      <c r="U10" s="173">
        <v>100</v>
      </c>
      <c r="V10" s="61">
        <f t="shared" si="0"/>
        <v>766</v>
      </c>
      <c r="W10" s="195"/>
      <c r="X10" s="66"/>
      <c r="Y10" s="66"/>
      <c r="Z10" s="67" t="s">
        <v>853</v>
      </c>
      <c r="AA10" s="66"/>
      <c r="AB10" s="113" t="s">
        <v>1074</v>
      </c>
      <c r="AC10" s="114" t="s">
        <v>1075</v>
      </c>
      <c r="AD10" s="113" t="s">
        <v>1076</v>
      </c>
      <c r="AE10" s="108">
        <v>72.690000000000012</v>
      </c>
      <c r="AF10" s="108">
        <v>0.60575000000000012</v>
      </c>
      <c r="AG10" s="31"/>
      <c r="AH10" s="31"/>
      <c r="AI10" s="31"/>
      <c r="AJ10" s="188" t="s">
        <v>1306</v>
      </c>
      <c r="AK10" s="31"/>
      <c r="AL10" s="31"/>
      <c r="AM10" s="31"/>
      <c r="AN10" s="31"/>
      <c r="AO10" s="31"/>
      <c r="AP10" s="31"/>
    </row>
    <row r="11" spans="1:42" ht="26.25" x14ac:dyDescent="0.25">
      <c r="A11" s="131">
        <v>108</v>
      </c>
      <c r="B11" s="59" t="s">
        <v>35</v>
      </c>
      <c r="C11" s="59" t="s">
        <v>36</v>
      </c>
      <c r="D11" s="59" t="s">
        <v>37</v>
      </c>
      <c r="E11" s="60" t="s">
        <v>38</v>
      </c>
      <c r="F11" s="173"/>
      <c r="G11" s="173"/>
      <c r="H11" s="174">
        <v>10</v>
      </c>
      <c r="I11" s="175"/>
      <c r="J11" s="176"/>
      <c r="K11" s="177">
        <v>234</v>
      </c>
      <c r="L11" s="178"/>
      <c r="M11" s="179"/>
      <c r="N11" s="180"/>
      <c r="O11" s="181"/>
      <c r="P11" s="181"/>
      <c r="Q11" s="182"/>
      <c r="R11" s="183">
        <v>10</v>
      </c>
      <c r="S11" s="9">
        <v>115</v>
      </c>
      <c r="T11" s="184"/>
      <c r="U11" s="173"/>
      <c r="V11" s="61">
        <f t="shared" si="0"/>
        <v>369</v>
      </c>
      <c r="W11" s="194" t="s">
        <v>1377</v>
      </c>
      <c r="X11" s="111" t="s">
        <v>856</v>
      </c>
      <c r="Y11" s="111" t="s">
        <v>857</v>
      </c>
      <c r="Z11" s="112">
        <v>36.869999999999997</v>
      </c>
      <c r="AA11" s="111"/>
      <c r="AB11" s="68"/>
      <c r="AC11" s="26"/>
      <c r="AD11" s="68"/>
      <c r="AE11" s="63" t="s">
        <v>853</v>
      </c>
      <c r="AF11" s="63" t="s">
        <v>1077</v>
      </c>
      <c r="AG11" s="31"/>
      <c r="AH11" s="31"/>
      <c r="AI11" s="31"/>
      <c r="AJ11" s="188" t="s">
        <v>1306</v>
      </c>
      <c r="AK11" s="31"/>
      <c r="AL11" s="31"/>
      <c r="AM11" s="31"/>
      <c r="AN11" s="31"/>
      <c r="AO11" s="31"/>
      <c r="AP11" s="31"/>
    </row>
    <row r="12" spans="1:42" ht="38.25" x14ac:dyDescent="0.25">
      <c r="A12" s="131">
        <v>109</v>
      </c>
      <c r="B12" s="59" t="s">
        <v>39</v>
      </c>
      <c r="C12" s="59" t="s">
        <v>1439</v>
      </c>
      <c r="D12" s="59" t="s">
        <v>40</v>
      </c>
      <c r="E12" s="60" t="s">
        <v>41</v>
      </c>
      <c r="F12" s="173">
        <v>9</v>
      </c>
      <c r="G12" s="173">
        <v>50</v>
      </c>
      <c r="H12" s="174">
        <v>18</v>
      </c>
      <c r="I12" s="175">
        <v>40</v>
      </c>
      <c r="J12" s="176"/>
      <c r="K12" s="177">
        <v>400</v>
      </c>
      <c r="L12" s="178">
        <v>20</v>
      </c>
      <c r="M12" s="179"/>
      <c r="N12" s="180"/>
      <c r="O12" s="181"/>
      <c r="P12" s="181">
        <v>32</v>
      </c>
      <c r="Q12" s="182">
        <v>75</v>
      </c>
      <c r="R12" s="183">
        <v>18</v>
      </c>
      <c r="S12" s="9">
        <v>160</v>
      </c>
      <c r="T12" s="184">
        <v>62</v>
      </c>
      <c r="U12" s="173"/>
      <c r="V12" s="61">
        <f t="shared" si="0"/>
        <v>884</v>
      </c>
      <c r="W12" s="195" t="s">
        <v>1378</v>
      </c>
      <c r="X12" s="66" t="s">
        <v>858</v>
      </c>
      <c r="Y12" s="66" t="s">
        <v>859</v>
      </c>
      <c r="Z12" s="67" t="s">
        <v>860</v>
      </c>
      <c r="AA12" s="66"/>
      <c r="AB12" s="113" t="s">
        <v>1072</v>
      </c>
      <c r="AC12" s="114" t="s">
        <v>1078</v>
      </c>
      <c r="AD12" s="113" t="s">
        <v>1079</v>
      </c>
      <c r="AE12" s="108">
        <v>16.690000000000001</v>
      </c>
      <c r="AF12" s="108">
        <v>0.27816666666666667</v>
      </c>
      <c r="AG12" s="31"/>
      <c r="AH12" s="31"/>
      <c r="AI12" s="31"/>
      <c r="AJ12" s="188" t="s">
        <v>1306</v>
      </c>
      <c r="AK12" s="31"/>
      <c r="AL12" s="31"/>
      <c r="AM12" s="31"/>
      <c r="AN12" s="31"/>
      <c r="AO12" s="31"/>
      <c r="AP12" s="31"/>
    </row>
    <row r="13" spans="1:42" ht="26.25" x14ac:dyDescent="0.25">
      <c r="A13" s="131">
        <v>110</v>
      </c>
      <c r="B13" s="59" t="s">
        <v>42</v>
      </c>
      <c r="C13" s="59" t="s">
        <v>1440</v>
      </c>
      <c r="D13" s="59" t="s">
        <v>814</v>
      </c>
      <c r="E13" s="60" t="s">
        <v>43</v>
      </c>
      <c r="F13" s="173">
        <v>5</v>
      </c>
      <c r="G13" s="173"/>
      <c r="H13" s="174">
        <v>10</v>
      </c>
      <c r="I13" s="175">
        <v>40</v>
      </c>
      <c r="J13" s="176"/>
      <c r="K13" s="177"/>
      <c r="L13" s="178"/>
      <c r="M13" s="179"/>
      <c r="N13" s="180"/>
      <c r="O13" s="181"/>
      <c r="P13" s="181"/>
      <c r="Q13" s="182">
        <v>18</v>
      </c>
      <c r="R13" s="183">
        <v>10</v>
      </c>
      <c r="S13" s="8"/>
      <c r="T13" s="184"/>
      <c r="U13" s="173">
        <v>100</v>
      </c>
      <c r="V13" s="61">
        <f t="shared" si="0"/>
        <v>183</v>
      </c>
      <c r="W13" s="195" t="s">
        <v>1379</v>
      </c>
      <c r="X13" s="66" t="s">
        <v>861</v>
      </c>
      <c r="Y13" s="66" t="s">
        <v>862</v>
      </c>
      <c r="Z13" s="67">
        <v>44.04</v>
      </c>
      <c r="AA13" s="66"/>
      <c r="AB13" s="113" t="s">
        <v>1080</v>
      </c>
      <c r="AC13" s="114" t="s">
        <v>1081</v>
      </c>
      <c r="AD13" s="113" t="s">
        <v>1082</v>
      </c>
      <c r="AE13" s="108">
        <v>43.489999999999995</v>
      </c>
      <c r="AF13" s="108">
        <v>0.33976562499999996</v>
      </c>
      <c r="AG13" s="31"/>
      <c r="AH13" s="31"/>
      <c r="AI13" s="31"/>
      <c r="AJ13" s="188" t="s">
        <v>1306</v>
      </c>
      <c r="AK13" s="31"/>
      <c r="AL13" s="31"/>
      <c r="AM13" s="31"/>
      <c r="AN13" s="31"/>
      <c r="AO13" s="31"/>
      <c r="AP13" s="31"/>
    </row>
    <row r="14" spans="1:42" ht="38.25" x14ac:dyDescent="0.25">
      <c r="A14" s="131">
        <v>111</v>
      </c>
      <c r="B14" s="59" t="s">
        <v>817</v>
      </c>
      <c r="C14" s="59" t="s">
        <v>1441</v>
      </c>
      <c r="D14" s="59" t="s">
        <v>815</v>
      </c>
      <c r="E14" s="60"/>
      <c r="F14" s="173"/>
      <c r="G14" s="173"/>
      <c r="H14" s="174">
        <v>10</v>
      </c>
      <c r="I14" s="175">
        <v>40</v>
      </c>
      <c r="J14" s="176"/>
      <c r="K14" s="177">
        <v>250</v>
      </c>
      <c r="L14" s="178"/>
      <c r="M14" s="179">
        <v>12</v>
      </c>
      <c r="N14" s="180"/>
      <c r="O14" s="181"/>
      <c r="P14" s="181"/>
      <c r="Q14" s="182"/>
      <c r="R14" s="183">
        <v>10</v>
      </c>
      <c r="S14" s="8">
        <v>100</v>
      </c>
      <c r="T14" s="184"/>
      <c r="U14" s="173"/>
      <c r="V14" s="61">
        <f t="shared" si="0"/>
        <v>422</v>
      </c>
      <c r="W14" s="196"/>
      <c r="X14" s="111" t="s">
        <v>1523</v>
      </c>
      <c r="Y14" s="111"/>
      <c r="Z14" s="112">
        <v>57.85</v>
      </c>
      <c r="AA14" s="111"/>
      <c r="AB14" s="68" t="s">
        <v>1080</v>
      </c>
      <c r="AC14" s="26" t="s">
        <v>1083</v>
      </c>
      <c r="AD14" s="68" t="s">
        <v>1084</v>
      </c>
      <c r="AE14" s="63">
        <v>58.3</v>
      </c>
      <c r="AF14" s="63">
        <v>0.60729166666666667</v>
      </c>
      <c r="AG14" s="31"/>
      <c r="AH14" s="31"/>
      <c r="AI14" s="31"/>
      <c r="AJ14" s="188" t="s">
        <v>1306</v>
      </c>
      <c r="AK14" s="31"/>
      <c r="AL14" s="31"/>
      <c r="AM14" s="31"/>
      <c r="AN14" s="31"/>
      <c r="AO14" s="31"/>
      <c r="AP14" s="31"/>
    </row>
    <row r="15" spans="1:42" ht="38.25" x14ac:dyDescent="0.25">
      <c r="A15" s="131">
        <v>112</v>
      </c>
      <c r="B15" s="59" t="s">
        <v>818</v>
      </c>
      <c r="C15" s="59" t="s">
        <v>1442</v>
      </c>
      <c r="D15" s="59" t="s">
        <v>816</v>
      </c>
      <c r="E15" s="60"/>
      <c r="F15" s="173"/>
      <c r="G15" s="173"/>
      <c r="H15" s="174">
        <v>10</v>
      </c>
      <c r="I15" s="175">
        <v>40</v>
      </c>
      <c r="J15" s="176"/>
      <c r="K15" s="177">
        <v>250</v>
      </c>
      <c r="L15" s="178"/>
      <c r="M15" s="179"/>
      <c r="N15" s="180"/>
      <c r="O15" s="181"/>
      <c r="P15" s="181"/>
      <c r="Q15" s="182"/>
      <c r="R15" s="183">
        <v>10</v>
      </c>
      <c r="S15" s="8">
        <v>100</v>
      </c>
      <c r="T15" s="184"/>
      <c r="U15" s="173"/>
      <c r="V15" s="61">
        <f t="shared" si="0"/>
        <v>410</v>
      </c>
      <c r="W15" s="196"/>
      <c r="X15" s="111" t="s">
        <v>863</v>
      </c>
      <c r="Y15" s="111"/>
      <c r="Z15" s="112">
        <v>49.85</v>
      </c>
      <c r="AA15" s="111"/>
      <c r="AB15" s="68" t="s">
        <v>1080</v>
      </c>
      <c r="AC15" s="26" t="s">
        <v>1085</v>
      </c>
      <c r="AD15" s="68" t="s">
        <v>1086</v>
      </c>
      <c r="AE15" s="63">
        <v>50</v>
      </c>
      <c r="AF15" s="63">
        <v>0.52083333333333337</v>
      </c>
      <c r="AG15" s="31"/>
      <c r="AH15" s="31"/>
      <c r="AI15" s="31"/>
      <c r="AJ15" s="188" t="s">
        <v>1306</v>
      </c>
      <c r="AK15" s="31"/>
      <c r="AL15" s="31"/>
      <c r="AM15" s="31"/>
      <c r="AN15" s="31"/>
      <c r="AO15" s="31"/>
      <c r="AP15" s="31"/>
    </row>
    <row r="16" spans="1:42" ht="25.5" x14ac:dyDescent="0.25">
      <c r="A16" s="131">
        <v>113</v>
      </c>
      <c r="B16" s="59" t="s">
        <v>44</v>
      </c>
      <c r="C16" s="59" t="s">
        <v>1443</v>
      </c>
      <c r="D16" s="59" t="s">
        <v>45</v>
      </c>
      <c r="E16" s="60" t="s">
        <v>46</v>
      </c>
      <c r="F16" s="173">
        <v>9</v>
      </c>
      <c r="G16" s="173"/>
      <c r="H16" s="174">
        <v>10</v>
      </c>
      <c r="I16" s="175"/>
      <c r="J16" s="176"/>
      <c r="K16" s="177"/>
      <c r="L16" s="178"/>
      <c r="M16" s="179"/>
      <c r="N16" s="180"/>
      <c r="O16" s="181"/>
      <c r="P16" s="181"/>
      <c r="Q16" s="182"/>
      <c r="R16" s="183"/>
      <c r="S16" s="9"/>
      <c r="T16" s="184"/>
      <c r="U16" s="173"/>
      <c r="V16" s="61">
        <f t="shared" si="0"/>
        <v>19</v>
      </c>
      <c r="W16" s="195" t="s">
        <v>1378</v>
      </c>
      <c r="X16" s="66" t="s">
        <v>864</v>
      </c>
      <c r="Y16" s="66" t="s">
        <v>46</v>
      </c>
      <c r="Z16" s="67">
        <v>21.36</v>
      </c>
      <c r="AA16" s="66"/>
      <c r="AB16" s="113" t="s">
        <v>1087</v>
      </c>
      <c r="AC16" s="114" t="s">
        <v>1088</v>
      </c>
      <c r="AD16" s="113" t="s">
        <v>1089</v>
      </c>
      <c r="AE16" s="108">
        <v>21.14</v>
      </c>
      <c r="AF16" s="108">
        <v>0.42280000000000001</v>
      </c>
      <c r="AG16" s="31"/>
      <c r="AH16" s="31"/>
      <c r="AI16" s="31"/>
      <c r="AJ16" s="188" t="s">
        <v>1306</v>
      </c>
      <c r="AK16" s="31"/>
      <c r="AL16" s="31"/>
      <c r="AM16" s="31"/>
      <c r="AN16" s="31"/>
      <c r="AO16" s="31"/>
      <c r="AP16" s="31"/>
    </row>
    <row r="17" spans="1:42" ht="76.5" x14ac:dyDescent="0.25">
      <c r="A17" s="131">
        <v>114</v>
      </c>
      <c r="B17" s="59" t="s">
        <v>47</v>
      </c>
      <c r="C17" s="59" t="s">
        <v>48</v>
      </c>
      <c r="D17" s="59" t="s">
        <v>49</v>
      </c>
      <c r="E17" s="60" t="s">
        <v>50</v>
      </c>
      <c r="F17" s="173">
        <v>5</v>
      </c>
      <c r="G17" s="173"/>
      <c r="H17" s="174"/>
      <c r="I17" s="175"/>
      <c r="J17" s="176"/>
      <c r="K17" s="177">
        <v>180</v>
      </c>
      <c r="L17" s="178"/>
      <c r="M17" s="179"/>
      <c r="N17" s="180"/>
      <c r="O17" s="181"/>
      <c r="P17" s="181">
        <v>30</v>
      </c>
      <c r="Q17" s="182">
        <v>24</v>
      </c>
      <c r="R17" s="183">
        <v>14</v>
      </c>
      <c r="S17" s="9">
        <v>90</v>
      </c>
      <c r="T17" s="184"/>
      <c r="U17" s="173"/>
      <c r="V17" s="61">
        <f t="shared" si="0"/>
        <v>343</v>
      </c>
      <c r="W17" s="195" t="s">
        <v>1380</v>
      </c>
      <c r="X17" s="66" t="s">
        <v>865</v>
      </c>
      <c r="Y17" s="66" t="s">
        <v>866</v>
      </c>
      <c r="Z17" s="67">
        <v>39.75</v>
      </c>
      <c r="AA17" s="66"/>
      <c r="AB17" s="113" t="s">
        <v>1090</v>
      </c>
      <c r="AC17" s="114" t="s">
        <v>1091</v>
      </c>
      <c r="AD17" s="113" t="s">
        <v>1092</v>
      </c>
      <c r="AE17" s="108">
        <v>39.51</v>
      </c>
      <c r="AF17" s="108">
        <v>0.39510000000000001</v>
      </c>
      <c r="AG17" s="31"/>
      <c r="AH17" s="31"/>
      <c r="AI17" s="31"/>
      <c r="AJ17" s="188" t="s">
        <v>1306</v>
      </c>
      <c r="AK17" s="31"/>
      <c r="AL17" s="31"/>
      <c r="AM17" s="31"/>
      <c r="AN17" s="31"/>
      <c r="AO17" s="31"/>
      <c r="AP17" s="31"/>
    </row>
    <row r="18" spans="1:42" ht="38.25" x14ac:dyDescent="0.25">
      <c r="A18" s="131">
        <v>115</v>
      </c>
      <c r="B18" s="59" t="s">
        <v>51</v>
      </c>
      <c r="C18" s="59" t="s">
        <v>52</v>
      </c>
      <c r="D18" s="59" t="s">
        <v>53</v>
      </c>
      <c r="E18" s="60" t="s">
        <v>54</v>
      </c>
      <c r="F18" s="173">
        <v>6</v>
      </c>
      <c r="G18" s="173"/>
      <c r="H18" s="174">
        <v>10</v>
      </c>
      <c r="I18" s="175"/>
      <c r="J18" s="176"/>
      <c r="K18" s="177"/>
      <c r="L18" s="178"/>
      <c r="M18" s="179"/>
      <c r="N18" s="180"/>
      <c r="O18" s="181"/>
      <c r="P18" s="181"/>
      <c r="Q18" s="182">
        <v>18</v>
      </c>
      <c r="R18" s="183">
        <v>10</v>
      </c>
      <c r="S18" s="9"/>
      <c r="T18" s="184"/>
      <c r="U18" s="173"/>
      <c r="V18" s="61">
        <f t="shared" si="0"/>
        <v>44</v>
      </c>
      <c r="W18" s="195"/>
      <c r="X18" s="66"/>
      <c r="Y18" s="66"/>
      <c r="Z18" s="67" t="s">
        <v>853</v>
      </c>
      <c r="AA18" s="66"/>
      <c r="AB18" s="113" t="s">
        <v>1093</v>
      </c>
      <c r="AC18" s="114" t="s">
        <v>1094</v>
      </c>
      <c r="AD18" s="113" t="s">
        <v>1095</v>
      </c>
      <c r="AE18" s="108">
        <v>29.64</v>
      </c>
      <c r="AF18" s="108">
        <v>0.20583333333333334</v>
      </c>
      <c r="AG18" s="31"/>
      <c r="AH18" s="31"/>
      <c r="AI18" s="31"/>
      <c r="AJ18" s="188" t="s">
        <v>1306</v>
      </c>
      <c r="AK18" s="31"/>
      <c r="AL18" s="31"/>
      <c r="AM18" s="31"/>
      <c r="AN18" s="31"/>
      <c r="AO18" s="31"/>
      <c r="AP18" s="31"/>
    </row>
    <row r="19" spans="1:42" ht="25.5" x14ac:dyDescent="0.25">
      <c r="A19" s="131">
        <v>116</v>
      </c>
      <c r="B19" s="59" t="s">
        <v>55</v>
      </c>
      <c r="C19" s="59" t="s">
        <v>1444</v>
      </c>
      <c r="D19" s="59" t="s">
        <v>56</v>
      </c>
      <c r="E19" s="60" t="s">
        <v>34</v>
      </c>
      <c r="F19" s="173"/>
      <c r="G19" s="173"/>
      <c r="H19" s="174"/>
      <c r="I19" s="175"/>
      <c r="J19" s="176"/>
      <c r="K19" s="177"/>
      <c r="L19" s="178"/>
      <c r="M19" s="179">
        <v>24</v>
      </c>
      <c r="N19" s="180"/>
      <c r="O19" s="181"/>
      <c r="P19" s="181"/>
      <c r="Q19" s="182">
        <v>16</v>
      </c>
      <c r="R19" s="183">
        <v>10</v>
      </c>
      <c r="S19" s="9"/>
      <c r="T19" s="184">
        <v>10</v>
      </c>
      <c r="U19" s="173"/>
      <c r="V19" s="61">
        <f t="shared" si="0"/>
        <v>60</v>
      </c>
      <c r="W19" s="195"/>
      <c r="X19" s="66"/>
      <c r="Y19" s="66"/>
      <c r="Z19" s="67" t="s">
        <v>853</v>
      </c>
      <c r="AA19" s="66"/>
      <c r="AB19" s="113" t="s">
        <v>1096</v>
      </c>
      <c r="AC19" s="114" t="s">
        <v>1097</v>
      </c>
      <c r="AD19" s="113" t="s">
        <v>1098</v>
      </c>
      <c r="AE19" s="108">
        <v>34.419999999999995</v>
      </c>
      <c r="AF19" s="108">
        <v>0.47805555555555546</v>
      </c>
      <c r="AG19" s="31"/>
      <c r="AH19" s="31"/>
      <c r="AI19" s="31"/>
      <c r="AJ19" s="188" t="s">
        <v>1306</v>
      </c>
      <c r="AK19" s="31"/>
      <c r="AL19" s="31"/>
      <c r="AM19" s="31"/>
      <c r="AN19" s="31"/>
      <c r="AO19" s="31"/>
      <c r="AP19" s="31"/>
    </row>
    <row r="20" spans="1:42" ht="25.5" x14ac:dyDescent="0.25">
      <c r="A20" s="131">
        <v>117</v>
      </c>
      <c r="B20" s="59" t="s">
        <v>55</v>
      </c>
      <c r="C20" s="59" t="s">
        <v>1445</v>
      </c>
      <c r="D20" s="59" t="s">
        <v>57</v>
      </c>
      <c r="E20" s="60" t="s">
        <v>34</v>
      </c>
      <c r="F20" s="173">
        <v>6</v>
      </c>
      <c r="G20" s="173"/>
      <c r="H20" s="174"/>
      <c r="I20" s="175"/>
      <c r="J20" s="176"/>
      <c r="K20" s="177">
        <v>63</v>
      </c>
      <c r="L20" s="178"/>
      <c r="M20" s="179"/>
      <c r="N20" s="180"/>
      <c r="O20" s="181"/>
      <c r="P20" s="181"/>
      <c r="Q20" s="182"/>
      <c r="R20" s="183"/>
      <c r="S20" s="8">
        <v>30</v>
      </c>
      <c r="T20" s="184"/>
      <c r="U20" s="173"/>
      <c r="V20" s="61">
        <f t="shared" si="0"/>
        <v>99</v>
      </c>
      <c r="W20" s="195"/>
      <c r="X20" s="66"/>
      <c r="Y20" s="66"/>
      <c r="Z20" s="67" t="s">
        <v>853</v>
      </c>
      <c r="AA20" s="66"/>
      <c r="AB20" s="113" t="s">
        <v>1096</v>
      </c>
      <c r="AC20" s="114" t="s">
        <v>1099</v>
      </c>
      <c r="AD20" s="113" t="s">
        <v>1098</v>
      </c>
      <c r="AE20" s="108">
        <v>37.659999999999997</v>
      </c>
      <c r="AF20" s="108">
        <v>0.5230555555555555</v>
      </c>
      <c r="AG20" s="31"/>
      <c r="AH20" s="31"/>
      <c r="AI20" s="31"/>
      <c r="AJ20" s="188" t="s">
        <v>1306</v>
      </c>
      <c r="AK20" s="31"/>
      <c r="AL20" s="31"/>
      <c r="AM20" s="31"/>
      <c r="AN20" s="31"/>
      <c r="AO20" s="31"/>
      <c r="AP20" s="31"/>
    </row>
    <row r="21" spans="1:42" ht="25.5" x14ac:dyDescent="0.25">
      <c r="A21" s="131">
        <v>118</v>
      </c>
      <c r="B21" s="59" t="s">
        <v>58</v>
      </c>
      <c r="C21" s="59" t="s">
        <v>1446</v>
      </c>
      <c r="D21" s="59" t="s">
        <v>59</v>
      </c>
      <c r="E21" s="60" t="s">
        <v>60</v>
      </c>
      <c r="F21" s="173"/>
      <c r="G21" s="173"/>
      <c r="H21" s="174">
        <v>5</v>
      </c>
      <c r="I21" s="175"/>
      <c r="J21" s="176"/>
      <c r="K21" s="177"/>
      <c r="L21" s="178"/>
      <c r="M21" s="179"/>
      <c r="N21" s="180"/>
      <c r="O21" s="181"/>
      <c r="P21" s="181">
        <v>50</v>
      </c>
      <c r="Q21" s="182"/>
      <c r="R21" s="183"/>
      <c r="S21" s="9"/>
      <c r="T21" s="184"/>
      <c r="U21" s="173"/>
      <c r="V21" s="61">
        <f t="shared" si="0"/>
        <v>55</v>
      </c>
      <c r="W21" s="195"/>
      <c r="X21" s="66"/>
      <c r="Y21" s="66"/>
      <c r="Z21" s="67" t="s">
        <v>853</v>
      </c>
      <c r="AA21" s="66"/>
      <c r="AB21" s="113" t="s">
        <v>1100</v>
      </c>
      <c r="AC21" s="114" t="s">
        <v>1101</v>
      </c>
      <c r="AD21" s="113" t="s">
        <v>1102</v>
      </c>
      <c r="AE21" s="108">
        <v>30.66</v>
      </c>
      <c r="AF21" s="108">
        <v>0.63875000000000004</v>
      </c>
      <c r="AG21" s="31"/>
      <c r="AH21" s="31"/>
      <c r="AI21" s="31"/>
      <c r="AJ21" s="188" t="s">
        <v>1306</v>
      </c>
      <c r="AK21" s="31"/>
      <c r="AL21" s="31"/>
      <c r="AM21" s="31"/>
      <c r="AN21" s="31"/>
      <c r="AO21" s="31"/>
      <c r="AP21" s="31"/>
    </row>
    <row r="22" spans="1:42" ht="38.25" x14ac:dyDescent="0.25">
      <c r="A22" s="131">
        <v>119</v>
      </c>
      <c r="B22" s="59" t="s">
        <v>61</v>
      </c>
      <c r="C22" s="59" t="s">
        <v>1447</v>
      </c>
      <c r="D22" s="59" t="s">
        <v>62</v>
      </c>
      <c r="E22" s="60" t="s">
        <v>60</v>
      </c>
      <c r="F22" s="173">
        <v>4</v>
      </c>
      <c r="G22" s="173"/>
      <c r="H22" s="174"/>
      <c r="I22" s="175"/>
      <c r="J22" s="176"/>
      <c r="K22" s="177">
        <v>117</v>
      </c>
      <c r="L22" s="178"/>
      <c r="M22" s="179"/>
      <c r="N22" s="180"/>
      <c r="O22" s="181"/>
      <c r="P22" s="181"/>
      <c r="Q22" s="182">
        <v>16</v>
      </c>
      <c r="R22" s="183">
        <v>10</v>
      </c>
      <c r="S22" s="8">
        <v>60</v>
      </c>
      <c r="T22" s="184">
        <v>23</v>
      </c>
      <c r="U22" s="173"/>
      <c r="V22" s="61">
        <f t="shared" si="0"/>
        <v>230</v>
      </c>
      <c r="W22" s="195"/>
      <c r="X22" s="66"/>
      <c r="Y22" s="66"/>
      <c r="Z22" s="67" t="s">
        <v>853</v>
      </c>
      <c r="AA22" s="66"/>
      <c r="AB22" s="113" t="s">
        <v>1100</v>
      </c>
      <c r="AC22" s="114" t="s">
        <v>1103</v>
      </c>
      <c r="AD22" s="113" t="s">
        <v>1104</v>
      </c>
      <c r="AE22" s="108">
        <v>27.1</v>
      </c>
      <c r="AF22" s="108">
        <v>0.56458333333333333</v>
      </c>
      <c r="AG22" s="31"/>
      <c r="AH22" s="31"/>
      <c r="AI22" s="31"/>
      <c r="AJ22" s="188" t="s">
        <v>1306</v>
      </c>
      <c r="AK22" s="31"/>
      <c r="AL22" s="31"/>
      <c r="AM22" s="31"/>
      <c r="AN22" s="31"/>
      <c r="AO22" s="31"/>
      <c r="AP22" s="31"/>
    </row>
    <row r="23" spans="1:42" ht="38.25" x14ac:dyDescent="0.25">
      <c r="A23" s="131">
        <v>120</v>
      </c>
      <c r="B23" s="59" t="s">
        <v>63</v>
      </c>
      <c r="C23" s="59" t="s">
        <v>1448</v>
      </c>
      <c r="D23" s="59" t="s">
        <v>64</v>
      </c>
      <c r="E23" s="60" t="s">
        <v>60</v>
      </c>
      <c r="F23" s="173"/>
      <c r="G23" s="173"/>
      <c r="H23" s="174"/>
      <c r="I23" s="175"/>
      <c r="J23" s="176"/>
      <c r="K23" s="177"/>
      <c r="L23" s="178"/>
      <c r="M23" s="179"/>
      <c r="N23" s="180"/>
      <c r="O23" s="181"/>
      <c r="P23" s="181">
        <v>50</v>
      </c>
      <c r="Q23" s="182"/>
      <c r="R23" s="183">
        <v>10</v>
      </c>
      <c r="S23" s="8"/>
      <c r="T23" s="184">
        <v>32</v>
      </c>
      <c r="U23" s="173"/>
      <c r="V23" s="61">
        <f t="shared" si="0"/>
        <v>92</v>
      </c>
      <c r="W23" s="195"/>
      <c r="X23" s="66"/>
      <c r="Y23" s="66"/>
      <c r="Z23" s="67" t="s">
        <v>853</v>
      </c>
      <c r="AA23" s="66"/>
      <c r="AB23" s="113" t="s">
        <v>1100</v>
      </c>
      <c r="AC23" s="114" t="s">
        <v>1105</v>
      </c>
      <c r="AD23" s="113" t="s">
        <v>1104</v>
      </c>
      <c r="AE23" s="108">
        <v>30.650000000000002</v>
      </c>
      <c r="AF23" s="108">
        <v>0.63854166666666667</v>
      </c>
      <c r="AG23" s="31"/>
      <c r="AH23" s="31"/>
      <c r="AI23" s="31"/>
      <c r="AJ23" s="188" t="s">
        <v>1306</v>
      </c>
      <c r="AK23" s="31"/>
      <c r="AL23" s="31"/>
      <c r="AM23" s="31"/>
      <c r="AN23" s="31"/>
      <c r="AO23" s="31"/>
      <c r="AP23" s="31"/>
    </row>
    <row r="24" spans="1:42" ht="76.5" x14ac:dyDescent="0.25">
      <c r="A24" s="131">
        <v>121</v>
      </c>
      <c r="B24" s="59" t="s">
        <v>65</v>
      </c>
      <c r="C24" s="59" t="s">
        <v>66</v>
      </c>
      <c r="D24" s="59" t="s">
        <v>67</v>
      </c>
      <c r="E24" s="60" t="s">
        <v>68</v>
      </c>
      <c r="F24" s="173"/>
      <c r="G24" s="173"/>
      <c r="H24" s="174">
        <v>12</v>
      </c>
      <c r="I24" s="175">
        <v>28</v>
      </c>
      <c r="J24" s="176">
        <v>30</v>
      </c>
      <c r="K24" s="177"/>
      <c r="L24" s="178">
        <v>5</v>
      </c>
      <c r="M24" s="179">
        <v>4</v>
      </c>
      <c r="N24" s="180">
        <v>10</v>
      </c>
      <c r="O24" s="181"/>
      <c r="P24" s="181"/>
      <c r="Q24" s="182"/>
      <c r="R24" s="183">
        <v>10</v>
      </c>
      <c r="S24" s="8"/>
      <c r="T24" s="184"/>
      <c r="U24" s="173">
        <v>60</v>
      </c>
      <c r="V24" s="61">
        <f t="shared" si="0"/>
        <v>159</v>
      </c>
      <c r="W24" s="195"/>
      <c r="X24" s="66" t="s">
        <v>867</v>
      </c>
      <c r="Y24" s="66" t="s">
        <v>70</v>
      </c>
      <c r="Z24" s="67">
        <v>54.7</v>
      </c>
      <c r="AA24" s="66"/>
      <c r="AB24" s="113">
        <v>1</v>
      </c>
      <c r="AC24" s="114" t="s">
        <v>1106</v>
      </c>
      <c r="AD24" s="113" t="s">
        <v>70</v>
      </c>
      <c r="AE24" s="108">
        <v>47.76</v>
      </c>
      <c r="AF24" s="108">
        <v>2.3879999999999999</v>
      </c>
      <c r="AG24" s="31"/>
      <c r="AH24" s="31"/>
      <c r="AI24" s="31"/>
      <c r="AJ24" s="188" t="s">
        <v>1306</v>
      </c>
      <c r="AK24" s="31"/>
      <c r="AL24" s="31"/>
      <c r="AM24" s="31"/>
      <c r="AN24" s="31"/>
      <c r="AO24" s="31"/>
      <c r="AP24" s="31"/>
    </row>
    <row r="25" spans="1:42" ht="76.5" x14ac:dyDescent="0.25">
      <c r="A25" s="131">
        <v>122</v>
      </c>
      <c r="B25" s="59" t="s">
        <v>69</v>
      </c>
      <c r="C25" s="59" t="s">
        <v>1449</v>
      </c>
      <c r="D25" s="59" t="s">
        <v>67</v>
      </c>
      <c r="E25" s="60" t="s">
        <v>70</v>
      </c>
      <c r="F25" s="173"/>
      <c r="G25" s="173">
        <v>4</v>
      </c>
      <c r="H25" s="174">
        <v>9</v>
      </c>
      <c r="I25" s="175">
        <v>20</v>
      </c>
      <c r="J25" s="176">
        <v>25</v>
      </c>
      <c r="K25" s="177"/>
      <c r="L25" s="178"/>
      <c r="M25" s="179">
        <v>4</v>
      </c>
      <c r="N25" s="180">
        <v>5</v>
      </c>
      <c r="O25" s="181"/>
      <c r="P25" s="181"/>
      <c r="Q25" s="182"/>
      <c r="R25" s="183">
        <v>15</v>
      </c>
      <c r="S25" s="8"/>
      <c r="T25" s="184"/>
      <c r="U25" s="173">
        <v>60</v>
      </c>
      <c r="V25" s="61">
        <f t="shared" si="0"/>
        <v>142</v>
      </c>
      <c r="W25" s="195"/>
      <c r="X25" s="66" t="s">
        <v>868</v>
      </c>
      <c r="Y25" s="66" t="s">
        <v>70</v>
      </c>
      <c r="Z25" s="67">
        <v>54.7</v>
      </c>
      <c r="AA25" s="66"/>
      <c r="AB25" s="113">
        <v>1</v>
      </c>
      <c r="AC25" s="114" t="s">
        <v>1107</v>
      </c>
      <c r="AD25" s="113" t="s">
        <v>70</v>
      </c>
      <c r="AE25" s="108">
        <v>46.629999999999995</v>
      </c>
      <c r="AF25" s="108">
        <v>2.3314999999999997</v>
      </c>
      <c r="AG25" s="31"/>
      <c r="AH25" s="31"/>
      <c r="AI25" s="31"/>
      <c r="AJ25" s="188" t="s">
        <v>1306</v>
      </c>
      <c r="AK25" s="31"/>
      <c r="AL25" s="31"/>
      <c r="AM25" s="31"/>
      <c r="AN25" s="31"/>
      <c r="AO25" s="31"/>
      <c r="AP25" s="31"/>
    </row>
    <row r="26" spans="1:42" ht="63.75" x14ac:dyDescent="0.25">
      <c r="A26" s="131">
        <v>123</v>
      </c>
      <c r="B26" s="59" t="s">
        <v>71</v>
      </c>
      <c r="C26" s="59" t="s">
        <v>72</v>
      </c>
      <c r="D26" s="59" t="s">
        <v>73</v>
      </c>
      <c r="E26" s="60" t="s">
        <v>74</v>
      </c>
      <c r="F26" s="173">
        <v>6</v>
      </c>
      <c r="G26" s="173"/>
      <c r="H26" s="174">
        <v>9</v>
      </c>
      <c r="I26" s="175"/>
      <c r="J26" s="176">
        <v>144</v>
      </c>
      <c r="K26" s="177">
        <v>252</v>
      </c>
      <c r="L26" s="178"/>
      <c r="M26" s="179"/>
      <c r="N26" s="180">
        <v>5</v>
      </c>
      <c r="O26" s="181"/>
      <c r="P26" s="181"/>
      <c r="Q26" s="182"/>
      <c r="R26" s="183">
        <v>10</v>
      </c>
      <c r="S26" s="8">
        <v>125</v>
      </c>
      <c r="T26" s="184"/>
      <c r="U26" s="173"/>
      <c r="V26" s="61">
        <f t="shared" si="0"/>
        <v>551</v>
      </c>
      <c r="W26" s="194"/>
      <c r="X26" s="111" t="s">
        <v>868</v>
      </c>
      <c r="Y26" s="111" t="s">
        <v>869</v>
      </c>
      <c r="Z26" s="112">
        <v>29.8</v>
      </c>
      <c r="AA26" s="111"/>
      <c r="AB26" s="68">
        <v>1</v>
      </c>
      <c r="AC26" s="26" t="s">
        <v>1108</v>
      </c>
      <c r="AD26" s="68" t="s">
        <v>1109</v>
      </c>
      <c r="AE26" s="63">
        <v>32.9</v>
      </c>
      <c r="AF26" s="63">
        <v>0.19583333333333333</v>
      </c>
      <c r="AG26" s="31"/>
      <c r="AH26" s="31"/>
      <c r="AI26" s="31"/>
      <c r="AJ26" s="188" t="s">
        <v>1306</v>
      </c>
      <c r="AK26" s="31"/>
      <c r="AL26" s="31"/>
      <c r="AM26" s="31"/>
      <c r="AN26" s="31"/>
      <c r="AO26" s="31"/>
      <c r="AP26" s="31"/>
    </row>
    <row r="27" spans="1:42" ht="25.5" x14ac:dyDescent="0.25">
      <c r="A27" s="131">
        <v>124</v>
      </c>
      <c r="B27" s="59" t="s">
        <v>75</v>
      </c>
      <c r="C27" s="59" t="s">
        <v>76</v>
      </c>
      <c r="D27" s="59" t="s">
        <v>30</v>
      </c>
      <c r="E27" s="60" t="s">
        <v>77</v>
      </c>
      <c r="F27" s="173">
        <v>3</v>
      </c>
      <c r="G27" s="173"/>
      <c r="H27" s="174"/>
      <c r="I27" s="175">
        <v>15</v>
      </c>
      <c r="J27" s="176"/>
      <c r="K27" s="177"/>
      <c r="L27" s="178"/>
      <c r="M27" s="179">
        <v>24</v>
      </c>
      <c r="N27" s="180">
        <v>5</v>
      </c>
      <c r="O27" s="181"/>
      <c r="P27" s="181"/>
      <c r="Q27" s="182"/>
      <c r="R27" s="183">
        <v>10</v>
      </c>
      <c r="S27" s="8"/>
      <c r="T27" s="184"/>
      <c r="U27" s="173"/>
      <c r="V27" s="61">
        <f t="shared" si="0"/>
        <v>57</v>
      </c>
      <c r="W27" s="195"/>
      <c r="X27" s="66"/>
      <c r="Y27" s="66"/>
      <c r="Z27" s="67" t="s">
        <v>853</v>
      </c>
      <c r="AA27" s="66"/>
      <c r="AB27" s="113" t="s">
        <v>1110</v>
      </c>
      <c r="AC27" s="114" t="s">
        <v>1111</v>
      </c>
      <c r="AD27" s="113" t="s">
        <v>289</v>
      </c>
      <c r="AE27" s="108">
        <v>97.59</v>
      </c>
      <c r="AF27" s="108">
        <v>3.2530000000000001</v>
      </c>
      <c r="AG27" s="31"/>
      <c r="AH27" s="31"/>
      <c r="AI27" s="31"/>
      <c r="AJ27" s="188" t="s">
        <v>1306</v>
      </c>
      <c r="AK27" s="31"/>
      <c r="AL27" s="31"/>
      <c r="AM27" s="31"/>
      <c r="AN27" s="31"/>
      <c r="AO27" s="31"/>
      <c r="AP27" s="31"/>
    </row>
    <row r="28" spans="1:42" ht="51" x14ac:dyDescent="0.25">
      <c r="A28" s="131">
        <v>125</v>
      </c>
      <c r="B28" s="59" t="s">
        <v>78</v>
      </c>
      <c r="C28" s="69" t="s">
        <v>1450</v>
      </c>
      <c r="D28" s="59" t="s">
        <v>79</v>
      </c>
      <c r="E28" s="60" t="s">
        <v>77</v>
      </c>
      <c r="F28" s="173">
        <v>3</v>
      </c>
      <c r="G28" s="173"/>
      <c r="H28" s="174">
        <v>10</v>
      </c>
      <c r="I28" s="175"/>
      <c r="J28" s="176">
        <v>30</v>
      </c>
      <c r="K28" s="177">
        <v>125</v>
      </c>
      <c r="L28" s="178"/>
      <c r="M28" s="179"/>
      <c r="N28" s="180"/>
      <c r="O28" s="181"/>
      <c r="P28" s="181"/>
      <c r="Q28" s="182"/>
      <c r="R28" s="183">
        <v>10</v>
      </c>
      <c r="S28" s="8">
        <v>75</v>
      </c>
      <c r="T28" s="184"/>
      <c r="U28" s="173"/>
      <c r="V28" s="61">
        <f t="shared" si="0"/>
        <v>253</v>
      </c>
      <c r="W28" s="194" t="s">
        <v>1381</v>
      </c>
      <c r="X28" s="111" t="s">
        <v>870</v>
      </c>
      <c r="Y28" s="111" t="s">
        <v>871</v>
      </c>
      <c r="Z28" s="112">
        <v>50.69</v>
      </c>
      <c r="AA28" s="111"/>
      <c r="AB28" s="68" t="s">
        <v>1112</v>
      </c>
      <c r="AC28" s="26" t="s">
        <v>1113</v>
      </c>
      <c r="AD28" s="68" t="s">
        <v>905</v>
      </c>
      <c r="AE28" s="63">
        <v>26.55</v>
      </c>
      <c r="AF28" s="63">
        <v>0.63214285714285712</v>
      </c>
      <c r="AG28" s="31"/>
      <c r="AH28" s="31"/>
      <c r="AI28" s="31"/>
      <c r="AJ28" s="188" t="s">
        <v>1306</v>
      </c>
      <c r="AK28" s="31"/>
      <c r="AL28" s="31"/>
      <c r="AM28" s="31"/>
      <c r="AN28" s="31"/>
      <c r="AO28" s="31"/>
      <c r="AP28" s="31"/>
    </row>
    <row r="29" spans="1:42" ht="38.25" x14ac:dyDescent="0.25">
      <c r="A29" s="131">
        <v>126</v>
      </c>
      <c r="B29" s="59" t="s">
        <v>80</v>
      </c>
      <c r="C29" s="59" t="s">
        <v>81</v>
      </c>
      <c r="D29" s="59" t="s">
        <v>82</v>
      </c>
      <c r="E29" s="60"/>
      <c r="F29" s="173"/>
      <c r="G29" s="173"/>
      <c r="H29" s="174">
        <v>3</v>
      </c>
      <c r="I29" s="175"/>
      <c r="J29" s="176"/>
      <c r="K29" s="177">
        <v>90</v>
      </c>
      <c r="L29" s="178"/>
      <c r="M29" s="179"/>
      <c r="N29" s="180">
        <v>10</v>
      </c>
      <c r="O29" s="181"/>
      <c r="P29" s="181"/>
      <c r="Q29" s="182"/>
      <c r="R29" s="183"/>
      <c r="S29" s="8">
        <v>70</v>
      </c>
      <c r="T29" s="184"/>
      <c r="U29" s="173">
        <v>220</v>
      </c>
      <c r="V29" s="61">
        <f t="shared" si="0"/>
        <v>393</v>
      </c>
      <c r="W29" s="194" t="s">
        <v>1382</v>
      </c>
      <c r="X29" s="111" t="s">
        <v>872</v>
      </c>
      <c r="Y29" s="111" t="s">
        <v>873</v>
      </c>
      <c r="Z29" s="112">
        <v>18.690000000000001</v>
      </c>
      <c r="AA29" s="111"/>
      <c r="AB29" s="68" t="s">
        <v>1112</v>
      </c>
      <c r="AC29" s="26" t="s">
        <v>1114</v>
      </c>
      <c r="AD29" s="68" t="s">
        <v>1115</v>
      </c>
      <c r="AE29" s="63">
        <v>31.380000000000003</v>
      </c>
      <c r="AF29" s="63">
        <v>0.49031250000000004</v>
      </c>
      <c r="AG29" s="31"/>
      <c r="AH29" s="31"/>
      <c r="AI29" s="31"/>
      <c r="AJ29" s="188" t="s">
        <v>1306</v>
      </c>
      <c r="AK29" s="31"/>
      <c r="AL29" s="31"/>
      <c r="AM29" s="31"/>
      <c r="AN29" s="31"/>
      <c r="AO29" s="31"/>
      <c r="AP29" s="31"/>
    </row>
    <row r="30" spans="1:42" ht="25.5" x14ac:dyDescent="0.25">
      <c r="A30" s="131">
        <v>127</v>
      </c>
      <c r="B30" s="59" t="s">
        <v>83</v>
      </c>
      <c r="C30" s="59" t="s">
        <v>1451</v>
      </c>
      <c r="D30" s="59" t="s">
        <v>84</v>
      </c>
      <c r="E30" s="60" t="s">
        <v>77</v>
      </c>
      <c r="F30" s="173">
        <v>3</v>
      </c>
      <c r="G30" s="173">
        <v>20</v>
      </c>
      <c r="H30" s="174">
        <v>5</v>
      </c>
      <c r="I30" s="175">
        <v>12</v>
      </c>
      <c r="J30" s="176">
        <v>60</v>
      </c>
      <c r="K30" s="177">
        <v>225</v>
      </c>
      <c r="L30" s="178"/>
      <c r="M30" s="179"/>
      <c r="N30" s="180"/>
      <c r="O30" s="181"/>
      <c r="P30" s="181"/>
      <c r="Q30" s="182"/>
      <c r="R30" s="183">
        <v>10</v>
      </c>
      <c r="S30" s="8">
        <v>100</v>
      </c>
      <c r="T30" s="184">
        <v>50</v>
      </c>
      <c r="U30" s="173"/>
      <c r="V30" s="61">
        <f t="shared" si="0"/>
        <v>485</v>
      </c>
      <c r="W30" s="194"/>
      <c r="X30" s="111" t="s">
        <v>870</v>
      </c>
      <c r="Y30" s="111" t="s">
        <v>92</v>
      </c>
      <c r="Z30" s="112">
        <v>30.13</v>
      </c>
      <c r="AA30" s="111"/>
      <c r="AB30" s="68" t="s">
        <v>1062</v>
      </c>
      <c r="AC30" s="26" t="s">
        <v>1116</v>
      </c>
      <c r="AD30" s="68" t="s">
        <v>905</v>
      </c>
      <c r="AE30" s="63">
        <v>36.51</v>
      </c>
      <c r="AF30" s="63">
        <v>3.6509999999999998</v>
      </c>
      <c r="AG30" s="31"/>
      <c r="AH30" s="31"/>
      <c r="AI30" s="31"/>
      <c r="AJ30" s="188" t="s">
        <v>1306</v>
      </c>
      <c r="AK30" s="31"/>
      <c r="AL30" s="31"/>
      <c r="AM30" s="31"/>
      <c r="AN30" s="31"/>
      <c r="AO30" s="31"/>
      <c r="AP30" s="31"/>
    </row>
    <row r="31" spans="1:42" ht="38.25" x14ac:dyDescent="0.25">
      <c r="A31" s="131">
        <v>128</v>
      </c>
      <c r="B31" s="59" t="s">
        <v>85</v>
      </c>
      <c r="C31" s="59" t="s">
        <v>86</v>
      </c>
      <c r="D31" s="59" t="s">
        <v>87</v>
      </c>
      <c r="E31" s="60" t="s">
        <v>88</v>
      </c>
      <c r="F31" s="173"/>
      <c r="G31" s="173">
        <v>20</v>
      </c>
      <c r="H31" s="174">
        <v>12</v>
      </c>
      <c r="I31" s="175"/>
      <c r="J31" s="176"/>
      <c r="K31" s="177">
        <v>360</v>
      </c>
      <c r="L31" s="178"/>
      <c r="M31" s="179"/>
      <c r="N31" s="180"/>
      <c r="O31" s="181"/>
      <c r="P31" s="181"/>
      <c r="Q31" s="182"/>
      <c r="R31" s="183"/>
      <c r="S31" s="8">
        <v>180</v>
      </c>
      <c r="T31" s="184"/>
      <c r="U31" s="173"/>
      <c r="V31" s="61">
        <f t="shared" si="0"/>
        <v>572</v>
      </c>
      <c r="W31" s="194" t="s">
        <v>1383</v>
      </c>
      <c r="X31" s="111" t="s">
        <v>870</v>
      </c>
      <c r="Y31" s="111" t="s">
        <v>92</v>
      </c>
      <c r="Z31" s="112">
        <v>25.48</v>
      </c>
      <c r="AA31" s="111"/>
      <c r="AB31" s="68" t="s">
        <v>1062</v>
      </c>
      <c r="AC31" s="26" t="s">
        <v>1117</v>
      </c>
      <c r="AD31" s="68" t="s">
        <v>1118</v>
      </c>
      <c r="AE31" s="63">
        <v>25.59</v>
      </c>
      <c r="AF31" s="63">
        <v>0.71083333333333332</v>
      </c>
      <c r="AG31" s="31"/>
      <c r="AH31" s="31"/>
      <c r="AI31" s="31"/>
      <c r="AJ31" s="188" t="s">
        <v>1306</v>
      </c>
      <c r="AK31" s="31"/>
      <c r="AL31" s="31"/>
      <c r="AM31" s="31"/>
      <c r="AN31" s="31"/>
      <c r="AO31" s="31"/>
      <c r="AP31" s="31"/>
    </row>
    <row r="32" spans="1:42" ht="76.5" x14ac:dyDescent="0.25">
      <c r="A32" s="131">
        <v>129</v>
      </c>
      <c r="B32" s="59" t="s">
        <v>89</v>
      </c>
      <c r="C32" s="59" t="s">
        <v>90</v>
      </c>
      <c r="D32" s="59" t="s">
        <v>91</v>
      </c>
      <c r="E32" s="60" t="s">
        <v>92</v>
      </c>
      <c r="F32" s="173"/>
      <c r="G32" s="173">
        <v>80</v>
      </c>
      <c r="H32" s="174">
        <v>4</v>
      </c>
      <c r="I32" s="175"/>
      <c r="J32" s="176"/>
      <c r="K32" s="177">
        <v>225</v>
      </c>
      <c r="L32" s="178"/>
      <c r="M32" s="179">
        <v>20</v>
      </c>
      <c r="N32" s="180"/>
      <c r="O32" s="181"/>
      <c r="P32" s="181"/>
      <c r="Q32" s="182"/>
      <c r="R32" s="183">
        <v>14</v>
      </c>
      <c r="S32" s="8">
        <v>100</v>
      </c>
      <c r="T32" s="184"/>
      <c r="U32" s="173"/>
      <c r="V32" s="61">
        <f t="shared" si="0"/>
        <v>443</v>
      </c>
      <c r="W32" s="194" t="s">
        <v>1384</v>
      </c>
      <c r="X32" s="111" t="s">
        <v>870</v>
      </c>
      <c r="Y32" s="111" t="s">
        <v>92</v>
      </c>
      <c r="Z32" s="112">
        <v>44.69</v>
      </c>
      <c r="AA32" s="111"/>
      <c r="AB32" s="68" t="s">
        <v>1062</v>
      </c>
      <c r="AC32" s="26" t="s">
        <v>1119</v>
      </c>
      <c r="AD32" s="68" t="s">
        <v>905</v>
      </c>
      <c r="AE32" s="63">
        <v>53.28</v>
      </c>
      <c r="AF32" s="63">
        <v>5.3280000000000003</v>
      </c>
      <c r="AG32" s="31"/>
      <c r="AH32" s="31"/>
      <c r="AI32" s="31"/>
      <c r="AJ32" s="188" t="s">
        <v>1306</v>
      </c>
      <c r="AK32" s="31"/>
      <c r="AL32" s="31"/>
      <c r="AM32" s="31"/>
      <c r="AN32" s="31"/>
      <c r="AO32" s="31"/>
      <c r="AP32" s="31"/>
    </row>
    <row r="33" spans="1:42" ht="39" x14ac:dyDescent="0.25">
      <c r="A33" s="131">
        <v>130</v>
      </c>
      <c r="B33" s="59" t="s">
        <v>93</v>
      </c>
      <c r="C33" s="59" t="s">
        <v>1452</v>
      </c>
      <c r="D33" s="59" t="s">
        <v>94</v>
      </c>
      <c r="E33" s="60" t="s">
        <v>95</v>
      </c>
      <c r="F33" s="173">
        <v>6</v>
      </c>
      <c r="G33" s="173"/>
      <c r="H33" s="174">
        <v>30</v>
      </c>
      <c r="I33" s="175">
        <v>30</v>
      </c>
      <c r="J33" s="176"/>
      <c r="K33" s="177"/>
      <c r="L33" s="178"/>
      <c r="M33" s="179"/>
      <c r="N33" s="180"/>
      <c r="O33" s="181"/>
      <c r="P33" s="181">
        <v>50</v>
      </c>
      <c r="Q33" s="182">
        <v>15</v>
      </c>
      <c r="R33" s="183"/>
      <c r="S33" s="8"/>
      <c r="T33" s="184">
        <v>48</v>
      </c>
      <c r="U33" s="173"/>
      <c r="V33" s="61">
        <f t="shared" si="0"/>
        <v>179</v>
      </c>
      <c r="W33" s="195" t="s">
        <v>1385</v>
      </c>
      <c r="X33" s="66" t="s">
        <v>874</v>
      </c>
      <c r="Y33" s="66" t="s">
        <v>875</v>
      </c>
      <c r="Z33" s="67">
        <v>72.739999999999995</v>
      </c>
      <c r="AA33" s="66"/>
      <c r="AB33" s="113" t="s">
        <v>1112</v>
      </c>
      <c r="AC33" s="114" t="s">
        <v>1120</v>
      </c>
      <c r="AD33" s="113" t="s">
        <v>1121</v>
      </c>
      <c r="AE33" s="108">
        <v>45</v>
      </c>
      <c r="AF33" s="108">
        <v>0.75</v>
      </c>
      <c r="AG33" s="31"/>
      <c r="AH33" s="31"/>
      <c r="AI33" s="31"/>
      <c r="AJ33" s="188" t="s">
        <v>1306</v>
      </c>
      <c r="AK33" s="31"/>
      <c r="AL33" s="31"/>
      <c r="AM33" s="31"/>
      <c r="AN33" s="31"/>
      <c r="AO33" s="31"/>
      <c r="AP33" s="31"/>
    </row>
    <row r="34" spans="1:42" ht="51" x14ac:dyDescent="0.25">
      <c r="A34" s="131">
        <v>131</v>
      </c>
      <c r="B34" s="59" t="s">
        <v>96</v>
      </c>
      <c r="C34" s="59" t="s">
        <v>1453</v>
      </c>
      <c r="D34" s="59" t="s">
        <v>97</v>
      </c>
      <c r="E34" s="60" t="s">
        <v>98</v>
      </c>
      <c r="F34" s="173">
        <v>18</v>
      </c>
      <c r="G34" s="173"/>
      <c r="H34" s="174">
        <v>20</v>
      </c>
      <c r="I34" s="175">
        <v>9</v>
      </c>
      <c r="J34" s="176">
        <v>50</v>
      </c>
      <c r="K34" s="177"/>
      <c r="L34" s="178">
        <v>24</v>
      </c>
      <c r="M34" s="179">
        <v>8</v>
      </c>
      <c r="N34" s="180"/>
      <c r="O34" s="181"/>
      <c r="P34" s="181">
        <v>90</v>
      </c>
      <c r="Q34" s="182"/>
      <c r="R34" s="183">
        <v>10</v>
      </c>
      <c r="S34" s="8"/>
      <c r="T34" s="184">
        <v>56</v>
      </c>
      <c r="U34" s="173"/>
      <c r="V34" s="61">
        <f t="shared" si="0"/>
        <v>285</v>
      </c>
      <c r="W34" s="194" t="s">
        <v>1375</v>
      </c>
      <c r="X34" s="111" t="s">
        <v>876</v>
      </c>
      <c r="Y34" s="111" t="s">
        <v>877</v>
      </c>
      <c r="Z34" s="112">
        <v>27.33</v>
      </c>
      <c r="AA34" s="111"/>
      <c r="AB34" s="68" t="s">
        <v>1100</v>
      </c>
      <c r="AC34" s="26" t="s">
        <v>1122</v>
      </c>
      <c r="AD34" s="68" t="s">
        <v>1123</v>
      </c>
      <c r="AE34" s="63">
        <v>28.610000000000003</v>
      </c>
      <c r="AF34" s="63">
        <v>0.39736111111111116</v>
      </c>
      <c r="AG34" s="31"/>
      <c r="AH34" s="31"/>
      <c r="AI34" s="31"/>
      <c r="AJ34" s="188" t="s">
        <v>1306</v>
      </c>
      <c r="AK34" s="31"/>
      <c r="AL34" s="31"/>
      <c r="AM34" s="31"/>
      <c r="AN34" s="31"/>
      <c r="AO34" s="31"/>
      <c r="AP34" s="31"/>
    </row>
    <row r="35" spans="1:42" ht="51" x14ac:dyDescent="0.25">
      <c r="A35" s="131">
        <v>132</v>
      </c>
      <c r="B35" s="59" t="s">
        <v>99</v>
      </c>
      <c r="C35" s="59" t="s">
        <v>1454</v>
      </c>
      <c r="D35" s="59" t="s">
        <v>100</v>
      </c>
      <c r="E35" s="60" t="s">
        <v>101</v>
      </c>
      <c r="F35" s="173"/>
      <c r="G35" s="173"/>
      <c r="H35" s="174"/>
      <c r="I35" s="175"/>
      <c r="J35" s="176"/>
      <c r="K35" s="177"/>
      <c r="L35" s="178">
        <v>15</v>
      </c>
      <c r="M35" s="179"/>
      <c r="N35" s="180">
        <v>14</v>
      </c>
      <c r="O35" s="181"/>
      <c r="P35" s="181"/>
      <c r="Q35" s="182">
        <v>24</v>
      </c>
      <c r="R35" s="183">
        <v>15</v>
      </c>
      <c r="S35" s="8"/>
      <c r="T35" s="184"/>
      <c r="U35" s="173"/>
      <c r="V35" s="61">
        <f t="shared" si="0"/>
        <v>68</v>
      </c>
      <c r="W35" s="195" t="s">
        <v>1386</v>
      </c>
      <c r="X35" s="66" t="s">
        <v>876</v>
      </c>
      <c r="Y35" s="66" t="s">
        <v>878</v>
      </c>
      <c r="Z35" s="67">
        <v>20.45</v>
      </c>
      <c r="AA35" s="66"/>
      <c r="AB35" s="113" t="s">
        <v>1124</v>
      </c>
      <c r="AC35" s="114" t="s">
        <v>1125</v>
      </c>
      <c r="AD35" s="113" t="s">
        <v>1126</v>
      </c>
      <c r="AE35" s="108">
        <v>20.37</v>
      </c>
      <c r="AF35" s="108">
        <v>0.50924999999999998</v>
      </c>
      <c r="AG35" s="31"/>
      <c r="AH35" s="31"/>
      <c r="AI35" s="31"/>
      <c r="AJ35" s="188" t="s">
        <v>1306</v>
      </c>
      <c r="AK35" s="31"/>
      <c r="AL35" s="31"/>
      <c r="AM35" s="31"/>
      <c r="AN35" s="31"/>
      <c r="AO35" s="31"/>
      <c r="AP35" s="31"/>
    </row>
    <row r="36" spans="1:42" ht="26.25" x14ac:dyDescent="0.25">
      <c r="A36" s="131">
        <v>133</v>
      </c>
      <c r="B36" s="59" t="s">
        <v>102</v>
      </c>
      <c r="C36" s="69" t="s">
        <v>1455</v>
      </c>
      <c r="D36" s="59" t="s">
        <v>103</v>
      </c>
      <c r="E36" s="60" t="s">
        <v>104</v>
      </c>
      <c r="F36" s="173"/>
      <c r="G36" s="173"/>
      <c r="H36" s="174">
        <v>9</v>
      </c>
      <c r="I36" s="175"/>
      <c r="J36" s="176"/>
      <c r="K36" s="177">
        <v>100</v>
      </c>
      <c r="L36" s="178"/>
      <c r="M36" s="179"/>
      <c r="N36" s="180"/>
      <c r="O36" s="181"/>
      <c r="P36" s="181"/>
      <c r="Q36" s="182"/>
      <c r="R36" s="183"/>
      <c r="S36" s="8">
        <v>50</v>
      </c>
      <c r="T36" s="184"/>
      <c r="U36" s="173"/>
      <c r="V36" s="61">
        <f t="shared" si="0"/>
        <v>159</v>
      </c>
      <c r="W36" s="195" t="s">
        <v>1378</v>
      </c>
      <c r="X36" s="66" t="s">
        <v>879</v>
      </c>
      <c r="Y36" s="66" t="s">
        <v>880</v>
      </c>
      <c r="Z36" s="67">
        <v>31.7</v>
      </c>
      <c r="AA36" s="66"/>
      <c r="AB36" s="113" t="s">
        <v>1072</v>
      </c>
      <c r="AC36" s="114" t="s">
        <v>1127</v>
      </c>
      <c r="AD36" s="113" t="s">
        <v>1128</v>
      </c>
      <c r="AE36" s="108">
        <v>40.129999999999995</v>
      </c>
      <c r="AF36" s="108">
        <v>0.47773809523809518</v>
      </c>
      <c r="AG36" s="31"/>
      <c r="AH36" s="31"/>
      <c r="AI36" s="31"/>
      <c r="AJ36" s="188" t="s">
        <v>1306</v>
      </c>
      <c r="AK36" s="31"/>
      <c r="AL36" s="31"/>
      <c r="AM36" s="31"/>
      <c r="AN36" s="31"/>
      <c r="AO36" s="31"/>
      <c r="AP36" s="31"/>
    </row>
    <row r="37" spans="1:42" ht="25.5" x14ac:dyDescent="0.25">
      <c r="A37" s="131">
        <v>134</v>
      </c>
      <c r="B37" s="59" t="s">
        <v>105</v>
      </c>
      <c r="C37" s="59" t="s">
        <v>1456</v>
      </c>
      <c r="D37" s="59" t="s">
        <v>106</v>
      </c>
      <c r="E37" s="60" t="s">
        <v>74</v>
      </c>
      <c r="F37" s="173"/>
      <c r="G37" s="173"/>
      <c r="H37" s="174">
        <v>24</v>
      </c>
      <c r="I37" s="175"/>
      <c r="J37" s="176"/>
      <c r="K37" s="177"/>
      <c r="L37" s="178"/>
      <c r="M37" s="179"/>
      <c r="N37" s="180"/>
      <c r="O37" s="181"/>
      <c r="P37" s="181"/>
      <c r="Q37" s="182"/>
      <c r="R37" s="183">
        <v>18</v>
      </c>
      <c r="S37" s="8"/>
      <c r="T37" s="184"/>
      <c r="U37" s="173"/>
      <c r="V37" s="61">
        <f t="shared" si="0"/>
        <v>42</v>
      </c>
      <c r="W37" s="195"/>
      <c r="X37" s="66"/>
      <c r="Y37" s="66"/>
      <c r="Z37" s="67" t="s">
        <v>853</v>
      </c>
      <c r="AA37" s="66"/>
      <c r="AB37" s="113" t="s">
        <v>1129</v>
      </c>
      <c r="AC37" s="114" t="s">
        <v>1130</v>
      </c>
      <c r="AD37" s="113" t="s">
        <v>1131</v>
      </c>
      <c r="AE37" s="108">
        <v>19</v>
      </c>
      <c r="AF37" s="108">
        <v>0.47499999999999998</v>
      </c>
      <c r="AG37" s="31"/>
      <c r="AH37" s="31"/>
      <c r="AI37" s="31"/>
      <c r="AJ37" s="188" t="s">
        <v>1306</v>
      </c>
      <c r="AK37" s="31"/>
      <c r="AL37" s="31"/>
      <c r="AM37" s="31"/>
      <c r="AN37" s="31"/>
      <c r="AO37" s="31"/>
      <c r="AP37" s="31"/>
    </row>
    <row r="38" spans="1:42" ht="26.25" x14ac:dyDescent="0.25">
      <c r="A38" s="131">
        <v>135</v>
      </c>
      <c r="B38" s="59" t="s">
        <v>107</v>
      </c>
      <c r="C38" s="59" t="s">
        <v>1457</v>
      </c>
      <c r="D38" s="59" t="s">
        <v>106</v>
      </c>
      <c r="E38" s="60" t="s">
        <v>108</v>
      </c>
      <c r="F38" s="173"/>
      <c r="G38" s="173"/>
      <c r="H38" s="174"/>
      <c r="I38" s="175"/>
      <c r="J38" s="176"/>
      <c r="K38" s="177">
        <v>100</v>
      </c>
      <c r="L38" s="178"/>
      <c r="M38" s="179"/>
      <c r="N38" s="180">
        <v>5</v>
      </c>
      <c r="O38" s="181"/>
      <c r="P38" s="181"/>
      <c r="Q38" s="182"/>
      <c r="R38" s="183">
        <v>10</v>
      </c>
      <c r="S38" s="8">
        <v>50</v>
      </c>
      <c r="T38" s="184"/>
      <c r="U38" s="173"/>
      <c r="V38" s="61">
        <f t="shared" si="0"/>
        <v>165</v>
      </c>
      <c r="W38" s="195"/>
      <c r="X38" s="66"/>
      <c r="Y38" s="66"/>
      <c r="Z38" s="67" t="s">
        <v>853</v>
      </c>
      <c r="AA38" s="66"/>
      <c r="AB38" s="113" t="s">
        <v>1132</v>
      </c>
      <c r="AC38" s="114" t="s">
        <v>1133</v>
      </c>
      <c r="AD38" s="113" t="s">
        <v>1134</v>
      </c>
      <c r="AE38" s="108">
        <v>19.21</v>
      </c>
      <c r="AF38" s="108">
        <v>0.36245283018867924</v>
      </c>
      <c r="AG38" s="31"/>
      <c r="AH38" s="31"/>
      <c r="AI38" s="31"/>
      <c r="AJ38" s="188" t="s">
        <v>1306</v>
      </c>
      <c r="AK38" s="31"/>
      <c r="AL38" s="31"/>
      <c r="AM38" s="31"/>
      <c r="AN38" s="31"/>
      <c r="AO38" s="31"/>
      <c r="AP38" s="31"/>
    </row>
    <row r="39" spans="1:42" ht="26.25" x14ac:dyDescent="0.25">
      <c r="A39" s="131">
        <v>136</v>
      </c>
      <c r="B39" s="59" t="s">
        <v>109</v>
      </c>
      <c r="C39" s="59" t="s">
        <v>1458</v>
      </c>
      <c r="D39" s="59" t="s">
        <v>106</v>
      </c>
      <c r="E39" s="60" t="s">
        <v>110</v>
      </c>
      <c r="F39" s="173"/>
      <c r="G39" s="173"/>
      <c r="H39" s="174"/>
      <c r="I39" s="175"/>
      <c r="J39" s="176"/>
      <c r="K39" s="177">
        <v>80</v>
      </c>
      <c r="L39" s="178"/>
      <c r="M39" s="179"/>
      <c r="N39" s="180"/>
      <c r="O39" s="181"/>
      <c r="P39" s="181"/>
      <c r="Q39" s="182"/>
      <c r="R39" s="183"/>
      <c r="S39" s="8">
        <v>20</v>
      </c>
      <c r="T39" s="184"/>
      <c r="U39" s="173"/>
      <c r="V39" s="61">
        <f t="shared" si="0"/>
        <v>100</v>
      </c>
      <c r="W39" s="195"/>
      <c r="X39" s="66"/>
      <c r="Y39" s="66"/>
      <c r="Z39" s="67" t="s">
        <v>853</v>
      </c>
      <c r="AA39" s="66"/>
      <c r="AB39" s="113" t="s">
        <v>1129</v>
      </c>
      <c r="AC39" s="114" t="s">
        <v>1135</v>
      </c>
      <c r="AD39" s="113" t="s">
        <v>1136</v>
      </c>
      <c r="AE39" s="108">
        <v>23.110000000000003</v>
      </c>
      <c r="AF39" s="108">
        <v>0.53744186046511633</v>
      </c>
      <c r="AG39" s="31"/>
      <c r="AH39" s="31"/>
      <c r="AI39" s="31"/>
      <c r="AJ39" s="188" t="s">
        <v>1306</v>
      </c>
      <c r="AK39" s="31"/>
      <c r="AL39" s="31"/>
      <c r="AM39" s="31"/>
      <c r="AN39" s="31"/>
      <c r="AO39" s="31"/>
      <c r="AP39" s="31"/>
    </row>
    <row r="40" spans="1:42" ht="26.25" x14ac:dyDescent="0.25">
      <c r="A40" s="131">
        <v>137</v>
      </c>
      <c r="B40" s="59" t="s">
        <v>111</v>
      </c>
      <c r="C40" s="59" t="s">
        <v>112</v>
      </c>
      <c r="D40" s="59" t="s">
        <v>113</v>
      </c>
      <c r="E40" s="60" t="s">
        <v>114</v>
      </c>
      <c r="F40" s="173"/>
      <c r="G40" s="173"/>
      <c r="H40" s="174"/>
      <c r="I40" s="175"/>
      <c r="J40" s="176"/>
      <c r="K40" s="177">
        <v>50</v>
      </c>
      <c r="L40" s="178"/>
      <c r="M40" s="179"/>
      <c r="N40" s="180"/>
      <c r="O40" s="181"/>
      <c r="P40" s="181"/>
      <c r="Q40" s="182"/>
      <c r="R40" s="183"/>
      <c r="S40" s="8"/>
      <c r="T40" s="184"/>
      <c r="U40" s="173"/>
      <c r="V40" s="61">
        <f t="shared" si="0"/>
        <v>50</v>
      </c>
      <c r="W40" s="194"/>
      <c r="X40" s="111" t="s">
        <v>881</v>
      </c>
      <c r="Y40" s="111" t="s">
        <v>882</v>
      </c>
      <c r="Z40" s="112">
        <v>13.25</v>
      </c>
      <c r="AA40" s="111"/>
      <c r="AB40" s="68"/>
      <c r="AC40" s="26" t="s">
        <v>1137</v>
      </c>
      <c r="AD40" s="68" t="s">
        <v>1138</v>
      </c>
      <c r="AE40" s="63">
        <v>13.77</v>
      </c>
      <c r="AF40" s="63">
        <v>2.754</v>
      </c>
      <c r="AG40" s="31"/>
      <c r="AH40" s="31"/>
      <c r="AI40" s="31"/>
      <c r="AJ40" s="188" t="s">
        <v>1306</v>
      </c>
      <c r="AK40" s="31"/>
      <c r="AL40" s="31"/>
      <c r="AM40" s="31"/>
      <c r="AN40" s="31"/>
      <c r="AO40" s="31"/>
      <c r="AP40" s="31"/>
    </row>
    <row r="41" spans="1:42" ht="25.5" x14ac:dyDescent="0.25">
      <c r="A41" s="131">
        <v>138</v>
      </c>
      <c r="B41" s="59" t="s">
        <v>115</v>
      </c>
      <c r="C41" s="69" t="s">
        <v>1459</v>
      </c>
      <c r="D41" s="69"/>
      <c r="E41" s="60" t="s">
        <v>116</v>
      </c>
      <c r="F41" s="173"/>
      <c r="G41" s="173"/>
      <c r="H41" s="174">
        <v>24</v>
      </c>
      <c r="I41" s="175">
        <v>10</v>
      </c>
      <c r="J41" s="176"/>
      <c r="K41" s="177">
        <v>180</v>
      </c>
      <c r="L41" s="178"/>
      <c r="M41" s="179"/>
      <c r="N41" s="180">
        <v>16</v>
      </c>
      <c r="O41" s="181"/>
      <c r="P41" s="181"/>
      <c r="Q41" s="182"/>
      <c r="R41" s="183"/>
      <c r="S41" s="8">
        <v>90</v>
      </c>
      <c r="T41" s="184"/>
      <c r="U41" s="173"/>
      <c r="V41" s="61">
        <f t="shared" si="0"/>
        <v>320</v>
      </c>
      <c r="W41" s="194"/>
      <c r="X41" s="111" t="s">
        <v>883</v>
      </c>
      <c r="Y41" s="111" t="s">
        <v>884</v>
      </c>
      <c r="Z41" s="112">
        <v>1.96</v>
      </c>
      <c r="AA41" s="111"/>
      <c r="AB41" s="68"/>
      <c r="AC41" s="26" t="s">
        <v>1139</v>
      </c>
      <c r="AD41" s="68" t="s">
        <v>1140</v>
      </c>
      <c r="AE41" s="63">
        <v>2.4899999999999998</v>
      </c>
      <c r="AF41" s="63" t="s">
        <v>1077</v>
      </c>
      <c r="AG41" s="31"/>
      <c r="AH41" s="31"/>
      <c r="AI41" s="31"/>
      <c r="AJ41" s="188" t="s">
        <v>1306</v>
      </c>
      <c r="AK41" s="31"/>
      <c r="AL41" s="31"/>
      <c r="AM41" s="31"/>
      <c r="AN41" s="31"/>
      <c r="AO41" s="31"/>
      <c r="AP41" s="31"/>
    </row>
    <row r="42" spans="1:42" ht="26.25" x14ac:dyDescent="0.25">
      <c r="A42" s="131">
        <v>139</v>
      </c>
      <c r="B42" s="59" t="s">
        <v>117</v>
      </c>
      <c r="C42" s="59" t="s">
        <v>1460</v>
      </c>
      <c r="D42" s="59" t="s">
        <v>118</v>
      </c>
      <c r="E42" s="60" t="s">
        <v>119</v>
      </c>
      <c r="F42" s="173">
        <v>3</v>
      </c>
      <c r="G42" s="173">
        <v>50</v>
      </c>
      <c r="H42" s="174">
        <v>10</v>
      </c>
      <c r="I42" s="175"/>
      <c r="J42" s="176">
        <v>30</v>
      </c>
      <c r="K42" s="197"/>
      <c r="L42" s="178"/>
      <c r="M42" s="179"/>
      <c r="N42" s="180"/>
      <c r="O42" s="181">
        <v>3</v>
      </c>
      <c r="P42" s="181">
        <v>50</v>
      </c>
      <c r="Q42" s="182">
        <v>27</v>
      </c>
      <c r="R42" s="183">
        <v>15</v>
      </c>
      <c r="S42" s="9"/>
      <c r="T42" s="184">
        <v>12</v>
      </c>
      <c r="U42" s="173">
        <v>200</v>
      </c>
      <c r="V42" s="61">
        <f t="shared" si="0"/>
        <v>400</v>
      </c>
      <c r="W42" s="195" t="s">
        <v>1387</v>
      </c>
      <c r="X42" s="66" t="s">
        <v>885</v>
      </c>
      <c r="Y42" s="66" t="s">
        <v>886</v>
      </c>
      <c r="Z42" s="67">
        <v>39.6</v>
      </c>
      <c r="AA42" s="66"/>
      <c r="AB42" s="113" t="s">
        <v>1141</v>
      </c>
      <c r="AC42" s="114" t="s">
        <v>1142</v>
      </c>
      <c r="AD42" s="113" t="s">
        <v>886</v>
      </c>
      <c r="AE42" s="108">
        <v>39.449999999999996</v>
      </c>
      <c r="AF42" s="108">
        <v>3.2874999999999996</v>
      </c>
      <c r="AG42" s="31"/>
      <c r="AH42" s="31"/>
      <c r="AI42" s="31"/>
      <c r="AJ42" s="188" t="s">
        <v>1306</v>
      </c>
      <c r="AK42" s="31"/>
      <c r="AL42" s="31"/>
      <c r="AM42" s="31"/>
      <c r="AN42" s="31"/>
      <c r="AO42" s="31"/>
      <c r="AP42" s="31"/>
    </row>
    <row r="43" spans="1:42" ht="26.25" x14ac:dyDescent="0.25">
      <c r="A43" s="131">
        <v>140</v>
      </c>
      <c r="B43" s="59" t="s">
        <v>120</v>
      </c>
      <c r="C43" s="59" t="s">
        <v>1461</v>
      </c>
      <c r="D43" s="59" t="s">
        <v>121</v>
      </c>
      <c r="E43" s="60" t="s">
        <v>122</v>
      </c>
      <c r="F43" s="173"/>
      <c r="G43" s="173"/>
      <c r="H43" s="174"/>
      <c r="I43" s="175"/>
      <c r="J43" s="176"/>
      <c r="K43" s="177"/>
      <c r="L43" s="178">
        <v>5</v>
      </c>
      <c r="M43" s="179">
        <v>50</v>
      </c>
      <c r="N43" s="180"/>
      <c r="O43" s="181"/>
      <c r="P43" s="181"/>
      <c r="Q43" s="182"/>
      <c r="R43" s="183">
        <v>10</v>
      </c>
      <c r="S43" s="8"/>
      <c r="T43" s="184"/>
      <c r="U43" s="173"/>
      <c r="V43" s="61">
        <f t="shared" si="0"/>
        <v>65</v>
      </c>
      <c r="W43" s="195"/>
      <c r="X43" s="66"/>
      <c r="Y43" s="66"/>
      <c r="Z43" s="67" t="s">
        <v>853</v>
      </c>
      <c r="AA43" s="66"/>
      <c r="AB43" s="113" t="s">
        <v>1100</v>
      </c>
      <c r="AC43" s="114" t="s">
        <v>1143</v>
      </c>
      <c r="AD43" s="113" t="s">
        <v>1144</v>
      </c>
      <c r="AE43" s="108">
        <v>78.650000000000006</v>
      </c>
      <c r="AF43" s="108">
        <v>0.65541666666666676</v>
      </c>
      <c r="AG43" s="31"/>
      <c r="AH43" s="31"/>
      <c r="AI43" s="31"/>
      <c r="AJ43" s="188" t="s">
        <v>1306</v>
      </c>
      <c r="AK43" s="31"/>
      <c r="AL43" s="31"/>
      <c r="AM43" s="31"/>
      <c r="AN43" s="31"/>
      <c r="AO43" s="31"/>
      <c r="AP43" s="31"/>
    </row>
    <row r="44" spans="1:42" ht="26.25" x14ac:dyDescent="0.25">
      <c r="A44" s="131">
        <v>141</v>
      </c>
      <c r="B44" s="59" t="s">
        <v>123</v>
      </c>
      <c r="C44" s="59" t="s">
        <v>1462</v>
      </c>
      <c r="D44" s="59" t="s">
        <v>124</v>
      </c>
      <c r="E44" s="60" t="s">
        <v>122</v>
      </c>
      <c r="F44" s="173">
        <v>6</v>
      </c>
      <c r="G44" s="173"/>
      <c r="H44" s="174">
        <v>24</v>
      </c>
      <c r="I44" s="175"/>
      <c r="J44" s="176"/>
      <c r="K44" s="177"/>
      <c r="L44" s="178">
        <v>5</v>
      </c>
      <c r="M44" s="179"/>
      <c r="N44" s="180"/>
      <c r="O44" s="181"/>
      <c r="P44" s="181">
        <v>80</v>
      </c>
      <c r="Q44" s="182"/>
      <c r="R44" s="183">
        <v>20</v>
      </c>
      <c r="S44" s="9"/>
      <c r="T44" s="184"/>
      <c r="U44" s="173"/>
      <c r="V44" s="61">
        <f t="shared" si="0"/>
        <v>135</v>
      </c>
      <c r="W44" s="195" t="s">
        <v>1375</v>
      </c>
      <c r="X44" s="66"/>
      <c r="Y44" s="66"/>
      <c r="Z44" s="67" t="s">
        <v>853</v>
      </c>
      <c r="AA44" s="66"/>
      <c r="AB44" s="113" t="s">
        <v>1100</v>
      </c>
      <c r="AC44" s="114" t="s">
        <v>1145</v>
      </c>
      <c r="AD44" s="113" t="s">
        <v>1144</v>
      </c>
      <c r="AE44" s="108">
        <v>78.650000000000006</v>
      </c>
      <c r="AF44" s="108">
        <v>0.65541666666666676</v>
      </c>
      <c r="AG44" s="31"/>
      <c r="AH44" s="31"/>
      <c r="AI44" s="31"/>
      <c r="AJ44" s="188" t="s">
        <v>1306</v>
      </c>
      <c r="AK44" s="31"/>
      <c r="AL44" s="31"/>
      <c r="AM44" s="31"/>
      <c r="AN44" s="31"/>
      <c r="AO44" s="31"/>
      <c r="AP44" s="31"/>
    </row>
    <row r="45" spans="1:42" ht="51" x14ac:dyDescent="0.25">
      <c r="A45" s="131">
        <v>142</v>
      </c>
      <c r="B45" s="59" t="s">
        <v>125</v>
      </c>
      <c r="C45" s="59" t="s">
        <v>126</v>
      </c>
      <c r="D45" s="59" t="s">
        <v>804</v>
      </c>
      <c r="E45" s="60" t="s">
        <v>127</v>
      </c>
      <c r="F45" s="173">
        <v>4</v>
      </c>
      <c r="G45" s="173"/>
      <c r="H45" s="174">
        <v>10</v>
      </c>
      <c r="I45" s="175"/>
      <c r="J45" s="176">
        <v>50</v>
      </c>
      <c r="K45" s="177">
        <v>100</v>
      </c>
      <c r="L45" s="178"/>
      <c r="M45" s="179"/>
      <c r="N45" s="180"/>
      <c r="O45" s="181"/>
      <c r="P45" s="181"/>
      <c r="Q45" s="182"/>
      <c r="R45" s="183">
        <v>10</v>
      </c>
      <c r="S45" s="8">
        <v>50</v>
      </c>
      <c r="T45" s="184">
        <v>50</v>
      </c>
      <c r="U45" s="173">
        <v>150</v>
      </c>
      <c r="V45" s="61">
        <f t="shared" si="0"/>
        <v>424</v>
      </c>
      <c r="W45" s="195"/>
      <c r="X45" s="66" t="s">
        <v>887</v>
      </c>
      <c r="Y45" s="66" t="s">
        <v>888</v>
      </c>
      <c r="Z45" s="67">
        <v>66.849999999999994</v>
      </c>
      <c r="AA45" s="66"/>
      <c r="AB45" s="113" t="s">
        <v>1100</v>
      </c>
      <c r="AC45" s="114" t="s">
        <v>1146</v>
      </c>
      <c r="AD45" s="114" t="s">
        <v>1147</v>
      </c>
      <c r="AE45" s="115" t="s">
        <v>1148</v>
      </c>
      <c r="AF45" s="115" t="s">
        <v>1149</v>
      </c>
      <c r="AG45" s="31"/>
      <c r="AH45" s="31"/>
      <c r="AI45" s="31"/>
      <c r="AJ45" s="188" t="s">
        <v>1306</v>
      </c>
      <c r="AK45" s="31"/>
      <c r="AL45" s="31"/>
      <c r="AM45" s="31"/>
      <c r="AN45" s="31"/>
      <c r="AO45" s="31"/>
      <c r="AP45" s="31"/>
    </row>
    <row r="46" spans="1:42" ht="25.5" x14ac:dyDescent="0.25">
      <c r="A46" s="131">
        <v>143</v>
      </c>
      <c r="B46" s="59" t="s">
        <v>128</v>
      </c>
      <c r="C46" s="59" t="s">
        <v>129</v>
      </c>
      <c r="D46" s="59"/>
      <c r="E46" s="60" t="s">
        <v>77</v>
      </c>
      <c r="F46" s="173"/>
      <c r="G46" s="173"/>
      <c r="H46" s="174"/>
      <c r="I46" s="175">
        <v>4</v>
      </c>
      <c r="J46" s="176">
        <v>5</v>
      </c>
      <c r="K46" s="177">
        <v>20</v>
      </c>
      <c r="L46" s="178">
        <v>3</v>
      </c>
      <c r="M46" s="179"/>
      <c r="N46" s="180"/>
      <c r="O46" s="181"/>
      <c r="P46" s="181">
        <v>10</v>
      </c>
      <c r="Q46" s="182"/>
      <c r="R46" s="183">
        <v>4</v>
      </c>
      <c r="S46" s="8">
        <v>10</v>
      </c>
      <c r="T46" s="184"/>
      <c r="U46" s="173"/>
      <c r="V46" s="61">
        <f t="shared" si="0"/>
        <v>56</v>
      </c>
      <c r="W46" s="195"/>
      <c r="X46" s="66" t="s">
        <v>870</v>
      </c>
      <c r="Y46" s="66" t="s">
        <v>92</v>
      </c>
      <c r="Z46" s="67">
        <v>33.700000000000003</v>
      </c>
      <c r="AA46" s="66"/>
      <c r="AB46" s="113"/>
      <c r="AC46" s="114" t="s">
        <v>1150</v>
      </c>
      <c r="AD46" s="113" t="s">
        <v>905</v>
      </c>
      <c r="AE46" s="108">
        <v>31.180000000000003</v>
      </c>
      <c r="AF46" s="108">
        <v>3.1180000000000003</v>
      </c>
      <c r="AG46" s="31"/>
      <c r="AH46" s="31"/>
      <c r="AI46" s="31"/>
      <c r="AJ46" s="188" t="s">
        <v>1306</v>
      </c>
      <c r="AK46" s="31"/>
      <c r="AL46" s="31"/>
      <c r="AM46" s="31"/>
      <c r="AN46" s="31"/>
      <c r="AO46" s="31"/>
      <c r="AP46" s="31"/>
    </row>
    <row r="47" spans="1:42" ht="38.25" x14ac:dyDescent="0.25">
      <c r="A47" s="131">
        <v>144</v>
      </c>
      <c r="B47" s="59" t="s">
        <v>130</v>
      </c>
      <c r="C47" s="59" t="s">
        <v>813</v>
      </c>
      <c r="D47" s="59" t="s">
        <v>812</v>
      </c>
      <c r="E47" s="60" t="s">
        <v>135</v>
      </c>
      <c r="F47" s="173">
        <v>18</v>
      </c>
      <c r="G47" s="173"/>
      <c r="H47" s="174"/>
      <c r="I47" s="175"/>
      <c r="J47" s="176"/>
      <c r="K47" s="177"/>
      <c r="L47" s="178"/>
      <c r="M47" s="179"/>
      <c r="N47" s="180"/>
      <c r="O47" s="181"/>
      <c r="P47" s="181">
        <v>60</v>
      </c>
      <c r="Q47" s="182"/>
      <c r="R47" s="183">
        <v>15</v>
      </c>
      <c r="S47" s="8"/>
      <c r="T47" s="184"/>
      <c r="U47" s="173"/>
      <c r="V47" s="61">
        <f t="shared" si="0"/>
        <v>93</v>
      </c>
      <c r="W47" s="195" t="s">
        <v>1375</v>
      </c>
      <c r="X47" s="66" t="s">
        <v>854</v>
      </c>
      <c r="Y47" s="66" t="s">
        <v>889</v>
      </c>
      <c r="Z47" s="67">
        <v>56.93</v>
      </c>
      <c r="AA47" s="66"/>
      <c r="AB47" s="113" t="s">
        <v>1100</v>
      </c>
      <c r="AC47" s="114" t="s">
        <v>1151</v>
      </c>
      <c r="AD47" s="113" t="s">
        <v>1152</v>
      </c>
      <c r="AE47" s="108">
        <v>55.25</v>
      </c>
      <c r="AF47" s="108">
        <v>0.76736111111111116</v>
      </c>
      <c r="AG47" s="31"/>
      <c r="AH47" s="31"/>
      <c r="AI47" s="31"/>
      <c r="AJ47" s="188" t="s">
        <v>1306</v>
      </c>
      <c r="AK47" s="31"/>
      <c r="AL47" s="31"/>
      <c r="AM47" s="31"/>
      <c r="AN47" s="31"/>
      <c r="AO47" s="31"/>
      <c r="AP47" s="31"/>
    </row>
    <row r="48" spans="1:42" ht="63.75" x14ac:dyDescent="0.25">
      <c r="A48" s="131">
        <v>145</v>
      </c>
      <c r="B48" s="59" t="s">
        <v>131</v>
      </c>
      <c r="C48" s="59" t="s">
        <v>1463</v>
      </c>
      <c r="D48" s="59" t="s">
        <v>132</v>
      </c>
      <c r="E48" s="60" t="s">
        <v>133</v>
      </c>
      <c r="F48" s="173"/>
      <c r="G48" s="173">
        <v>150</v>
      </c>
      <c r="H48" s="174">
        <v>36</v>
      </c>
      <c r="I48" s="175"/>
      <c r="J48" s="176"/>
      <c r="K48" s="197">
        <v>150</v>
      </c>
      <c r="L48" s="178"/>
      <c r="M48" s="179"/>
      <c r="N48" s="180"/>
      <c r="O48" s="181"/>
      <c r="P48" s="181">
        <v>25</v>
      </c>
      <c r="Q48" s="182">
        <v>36</v>
      </c>
      <c r="R48" s="183"/>
      <c r="S48" s="8">
        <v>75</v>
      </c>
      <c r="T48" s="184">
        <v>32</v>
      </c>
      <c r="U48" s="173">
        <v>200</v>
      </c>
      <c r="V48" s="61">
        <f t="shared" si="0"/>
        <v>704</v>
      </c>
      <c r="W48" s="195" t="s">
        <v>1375</v>
      </c>
      <c r="X48" s="66" t="s">
        <v>890</v>
      </c>
      <c r="Y48" s="66" t="s">
        <v>889</v>
      </c>
      <c r="Z48" s="67">
        <v>65.86</v>
      </c>
      <c r="AA48" s="66"/>
      <c r="AB48" s="113" t="s">
        <v>1100</v>
      </c>
      <c r="AC48" s="114" t="s">
        <v>1153</v>
      </c>
      <c r="AD48" s="113" t="s">
        <v>1154</v>
      </c>
      <c r="AE48" s="108">
        <v>41.1</v>
      </c>
      <c r="AF48" s="108">
        <v>0.85625000000000007</v>
      </c>
      <c r="AG48" s="31"/>
      <c r="AH48" s="31"/>
      <c r="AI48" s="31"/>
      <c r="AJ48" s="188" t="s">
        <v>1306</v>
      </c>
      <c r="AK48" s="31"/>
      <c r="AL48" s="31"/>
      <c r="AM48" s="31"/>
      <c r="AN48" s="31"/>
      <c r="AO48" s="31"/>
      <c r="AP48" s="31"/>
    </row>
    <row r="49" spans="1:42" ht="25.5" x14ac:dyDescent="0.25">
      <c r="A49" s="131">
        <v>146</v>
      </c>
      <c r="B49" s="59" t="s">
        <v>131</v>
      </c>
      <c r="C49" s="59" t="s">
        <v>1464</v>
      </c>
      <c r="D49" s="59" t="s">
        <v>30</v>
      </c>
      <c r="E49" s="60" t="s">
        <v>134</v>
      </c>
      <c r="F49" s="173"/>
      <c r="G49" s="173">
        <v>100</v>
      </c>
      <c r="H49" s="174"/>
      <c r="I49" s="175"/>
      <c r="J49" s="176"/>
      <c r="K49" s="197">
        <v>150</v>
      </c>
      <c r="L49" s="178"/>
      <c r="M49" s="179"/>
      <c r="N49" s="180"/>
      <c r="O49" s="181"/>
      <c r="P49" s="181"/>
      <c r="Q49" s="182">
        <v>9</v>
      </c>
      <c r="R49" s="183"/>
      <c r="S49" s="8">
        <v>75</v>
      </c>
      <c r="T49" s="184"/>
      <c r="U49" s="173"/>
      <c r="V49" s="61">
        <f t="shared" si="0"/>
        <v>334</v>
      </c>
      <c r="W49" s="195"/>
      <c r="X49" s="66"/>
      <c r="Y49" s="66"/>
      <c r="Z49" s="67" t="s">
        <v>853</v>
      </c>
      <c r="AA49" s="66"/>
      <c r="AB49" s="113" t="s">
        <v>1100</v>
      </c>
      <c r="AC49" s="114" t="s">
        <v>1155</v>
      </c>
      <c r="AD49" s="113" t="s">
        <v>1154</v>
      </c>
      <c r="AE49" s="108">
        <v>41.1</v>
      </c>
      <c r="AF49" s="108">
        <v>0.85625000000000007</v>
      </c>
      <c r="AG49" s="31"/>
      <c r="AH49" s="31"/>
      <c r="AI49" s="31"/>
      <c r="AJ49" s="188" t="s">
        <v>1306</v>
      </c>
      <c r="AK49" s="31"/>
      <c r="AL49" s="31"/>
      <c r="AM49" s="31"/>
      <c r="AN49" s="31"/>
      <c r="AO49" s="31"/>
      <c r="AP49" s="31"/>
    </row>
    <row r="50" spans="1:42" ht="26.25" x14ac:dyDescent="0.25">
      <c r="A50" s="131">
        <v>149</v>
      </c>
      <c r="B50" s="59" t="s">
        <v>835</v>
      </c>
      <c r="C50" s="59" t="s">
        <v>833</v>
      </c>
      <c r="D50" s="59" t="s">
        <v>834</v>
      </c>
      <c r="E50" s="60" t="s">
        <v>807</v>
      </c>
      <c r="F50" s="173"/>
      <c r="G50" s="173">
        <v>65</v>
      </c>
      <c r="H50" s="174">
        <v>10</v>
      </c>
      <c r="I50" s="175"/>
      <c r="J50" s="176"/>
      <c r="K50" s="197">
        <v>400</v>
      </c>
      <c r="L50" s="178"/>
      <c r="M50" s="179"/>
      <c r="N50" s="180"/>
      <c r="O50" s="181"/>
      <c r="P50" s="181"/>
      <c r="Q50" s="182"/>
      <c r="R50" s="183"/>
      <c r="S50" s="8">
        <v>100</v>
      </c>
      <c r="T50" s="184"/>
      <c r="U50" s="173"/>
      <c r="V50" s="61">
        <f t="shared" si="0"/>
        <v>575</v>
      </c>
      <c r="W50" s="195"/>
      <c r="X50" s="66"/>
      <c r="Y50" s="66"/>
      <c r="Z50" s="67" t="s">
        <v>853</v>
      </c>
      <c r="AA50" s="66"/>
      <c r="AB50" s="113" t="s">
        <v>1100</v>
      </c>
      <c r="AC50" s="114" t="s">
        <v>30</v>
      </c>
      <c r="AD50" s="113" t="s">
        <v>1156</v>
      </c>
      <c r="AE50" s="108">
        <v>41.98</v>
      </c>
      <c r="AF50" s="108">
        <v>0.69966666666666666</v>
      </c>
      <c r="AG50" s="31"/>
      <c r="AH50" s="31"/>
      <c r="AI50" s="31"/>
      <c r="AJ50" s="188" t="s">
        <v>1306</v>
      </c>
      <c r="AK50" s="31"/>
      <c r="AL50" s="31"/>
      <c r="AM50" s="31"/>
      <c r="AN50" s="31"/>
      <c r="AO50" s="31"/>
      <c r="AP50" s="31"/>
    </row>
    <row r="51" spans="1:42" ht="51" x14ac:dyDescent="0.25">
      <c r="A51" s="131">
        <v>150</v>
      </c>
      <c r="B51" s="59" t="s">
        <v>811</v>
      </c>
      <c r="C51" s="59" t="s">
        <v>832</v>
      </c>
      <c r="D51" s="59" t="s">
        <v>831</v>
      </c>
      <c r="E51" s="60" t="s">
        <v>807</v>
      </c>
      <c r="F51" s="173">
        <v>12</v>
      </c>
      <c r="G51" s="173">
        <v>64</v>
      </c>
      <c r="H51" s="174">
        <v>10</v>
      </c>
      <c r="I51" s="175"/>
      <c r="J51" s="176"/>
      <c r="K51" s="177">
        <v>200</v>
      </c>
      <c r="L51" s="178"/>
      <c r="M51" s="179"/>
      <c r="N51" s="180"/>
      <c r="O51" s="181"/>
      <c r="P51" s="181">
        <v>50</v>
      </c>
      <c r="Q51" s="182">
        <v>27</v>
      </c>
      <c r="R51" s="183"/>
      <c r="S51" s="8">
        <v>10</v>
      </c>
      <c r="T51" s="184"/>
      <c r="U51" s="173"/>
      <c r="V51" s="61">
        <f t="shared" si="0"/>
        <v>373</v>
      </c>
      <c r="W51" s="195"/>
      <c r="X51" s="66"/>
      <c r="Y51" s="66"/>
      <c r="Z51" s="67" t="s">
        <v>853</v>
      </c>
      <c r="AA51" s="66"/>
      <c r="AB51" s="113" t="s">
        <v>1100</v>
      </c>
      <c r="AC51" s="114" t="s">
        <v>1157</v>
      </c>
      <c r="AD51" s="113" t="s">
        <v>1158</v>
      </c>
      <c r="AE51" s="108">
        <v>83.37</v>
      </c>
      <c r="AF51" s="108">
        <v>0.79400000000000004</v>
      </c>
      <c r="AG51" s="31"/>
      <c r="AH51" s="31"/>
      <c r="AI51" s="31"/>
      <c r="AJ51" s="188" t="s">
        <v>1306</v>
      </c>
      <c r="AK51" s="31"/>
      <c r="AL51" s="31"/>
      <c r="AM51" s="31"/>
      <c r="AN51" s="31"/>
      <c r="AO51" s="31"/>
      <c r="AP51" s="31"/>
    </row>
    <row r="52" spans="1:42" ht="26.25" x14ac:dyDescent="0.25">
      <c r="A52" s="131">
        <v>151</v>
      </c>
      <c r="B52" s="59" t="s">
        <v>136</v>
      </c>
      <c r="C52" s="59" t="s">
        <v>1465</v>
      </c>
      <c r="D52" s="59" t="s">
        <v>137</v>
      </c>
      <c r="E52" s="60" t="s">
        <v>138</v>
      </c>
      <c r="F52" s="173">
        <v>6</v>
      </c>
      <c r="G52" s="173"/>
      <c r="H52" s="174">
        <v>30</v>
      </c>
      <c r="I52" s="175"/>
      <c r="J52" s="176"/>
      <c r="K52" s="177"/>
      <c r="L52" s="178"/>
      <c r="M52" s="179"/>
      <c r="N52" s="180"/>
      <c r="O52" s="181"/>
      <c r="P52" s="181"/>
      <c r="Q52" s="182"/>
      <c r="R52" s="183"/>
      <c r="S52" s="8"/>
      <c r="T52" s="184"/>
      <c r="U52" s="173"/>
      <c r="V52" s="61">
        <f t="shared" si="0"/>
        <v>36</v>
      </c>
      <c r="W52" s="194" t="s">
        <v>1385</v>
      </c>
      <c r="X52" s="111" t="s">
        <v>891</v>
      </c>
      <c r="Y52" s="111" t="s">
        <v>892</v>
      </c>
      <c r="Z52" s="112">
        <v>17.62</v>
      </c>
      <c r="AA52" s="111"/>
      <c r="AB52" s="68" t="s">
        <v>1112</v>
      </c>
      <c r="AC52" s="26" t="s">
        <v>1159</v>
      </c>
      <c r="AD52" s="68" t="s">
        <v>1160</v>
      </c>
      <c r="AE52" s="63">
        <v>17.700000000000003</v>
      </c>
      <c r="AF52" s="63">
        <v>0.44250000000000006</v>
      </c>
      <c r="AG52" s="31"/>
      <c r="AH52" s="31"/>
      <c r="AI52" s="31"/>
      <c r="AJ52" s="188" t="s">
        <v>1306</v>
      </c>
      <c r="AK52" s="31"/>
      <c r="AL52" s="31"/>
      <c r="AM52" s="31"/>
      <c r="AN52" s="31"/>
      <c r="AO52" s="31"/>
      <c r="AP52" s="31"/>
    </row>
    <row r="53" spans="1:42" ht="51" x14ac:dyDescent="0.25">
      <c r="A53" s="131">
        <v>152</v>
      </c>
      <c r="B53" s="59" t="s">
        <v>139</v>
      </c>
      <c r="C53" s="59" t="s">
        <v>140</v>
      </c>
      <c r="D53" s="59" t="s">
        <v>141</v>
      </c>
      <c r="E53" s="60" t="s">
        <v>142</v>
      </c>
      <c r="F53" s="173"/>
      <c r="G53" s="173"/>
      <c r="H53" s="174">
        <v>4</v>
      </c>
      <c r="I53" s="175">
        <v>4</v>
      </c>
      <c r="J53" s="176"/>
      <c r="K53" s="177">
        <v>15</v>
      </c>
      <c r="L53" s="178"/>
      <c r="M53" s="179"/>
      <c r="N53" s="180"/>
      <c r="O53" s="181"/>
      <c r="P53" s="181"/>
      <c r="Q53" s="182"/>
      <c r="R53" s="183"/>
      <c r="S53" s="8">
        <v>9</v>
      </c>
      <c r="T53" s="184"/>
      <c r="U53" s="173"/>
      <c r="V53" s="61">
        <f t="shared" si="0"/>
        <v>32</v>
      </c>
      <c r="W53" s="195"/>
      <c r="X53" s="66" t="s">
        <v>893</v>
      </c>
      <c r="Y53" s="66" t="s">
        <v>894</v>
      </c>
      <c r="Z53" s="67">
        <v>49.54</v>
      </c>
      <c r="AA53" s="66"/>
      <c r="AB53" s="113"/>
      <c r="AC53" s="114" t="s">
        <v>1161</v>
      </c>
      <c r="AD53" s="113" t="s">
        <v>1162</v>
      </c>
      <c r="AE53" s="108">
        <v>66.84</v>
      </c>
      <c r="AF53" s="108">
        <v>11.14</v>
      </c>
      <c r="AG53" s="31"/>
      <c r="AH53" s="31"/>
      <c r="AI53" s="31"/>
      <c r="AJ53" s="188" t="s">
        <v>1306</v>
      </c>
      <c r="AK53" s="31"/>
      <c r="AL53" s="31"/>
      <c r="AM53" s="31"/>
      <c r="AN53" s="31"/>
      <c r="AO53" s="31"/>
      <c r="AP53" s="31"/>
    </row>
    <row r="54" spans="1:42" ht="25.5" x14ac:dyDescent="0.25">
      <c r="A54" s="131">
        <v>153</v>
      </c>
      <c r="B54" s="59" t="s">
        <v>143</v>
      </c>
      <c r="C54" s="59" t="s">
        <v>144</v>
      </c>
      <c r="D54" s="59" t="s">
        <v>145</v>
      </c>
      <c r="E54" s="60" t="s">
        <v>119</v>
      </c>
      <c r="F54" s="173">
        <v>4</v>
      </c>
      <c r="G54" s="173">
        <v>75</v>
      </c>
      <c r="H54" s="174">
        <v>9</v>
      </c>
      <c r="I54" s="175">
        <v>4</v>
      </c>
      <c r="J54" s="176">
        <v>30</v>
      </c>
      <c r="K54" s="197">
        <v>300</v>
      </c>
      <c r="L54" s="178"/>
      <c r="M54" s="179">
        <v>8</v>
      </c>
      <c r="N54" s="180">
        <v>12</v>
      </c>
      <c r="O54" s="181">
        <v>3</v>
      </c>
      <c r="P54" s="181">
        <v>50</v>
      </c>
      <c r="Q54" s="182">
        <v>27</v>
      </c>
      <c r="R54" s="183">
        <v>5</v>
      </c>
      <c r="S54" s="8">
        <v>150</v>
      </c>
      <c r="T54" s="184">
        <v>18</v>
      </c>
      <c r="U54" s="173"/>
      <c r="V54" s="61">
        <f t="shared" si="0"/>
        <v>695</v>
      </c>
      <c r="W54" s="195"/>
      <c r="X54" s="66"/>
      <c r="Y54" s="66"/>
      <c r="Z54" s="67" t="s">
        <v>853</v>
      </c>
      <c r="AA54" s="66"/>
      <c r="AB54" s="113" t="s">
        <v>1141</v>
      </c>
      <c r="AC54" s="114" t="s">
        <v>1163</v>
      </c>
      <c r="AD54" s="113" t="s">
        <v>1164</v>
      </c>
      <c r="AE54" s="108">
        <v>43.15</v>
      </c>
      <c r="AF54" s="108">
        <v>3.5958333333333332</v>
      </c>
      <c r="AG54" s="31"/>
      <c r="AH54" s="31"/>
      <c r="AI54" s="31"/>
      <c r="AJ54" s="188" t="s">
        <v>1306</v>
      </c>
      <c r="AK54" s="31"/>
      <c r="AL54" s="31"/>
      <c r="AM54" s="31"/>
      <c r="AN54" s="31"/>
      <c r="AO54" s="31"/>
      <c r="AP54" s="31"/>
    </row>
    <row r="55" spans="1:42" ht="38.25" x14ac:dyDescent="0.25">
      <c r="A55" s="131">
        <v>154</v>
      </c>
      <c r="B55" s="59" t="s">
        <v>146</v>
      </c>
      <c r="C55" s="71" t="s">
        <v>147</v>
      </c>
      <c r="D55" s="59" t="s">
        <v>148</v>
      </c>
      <c r="E55" s="60" t="s">
        <v>149</v>
      </c>
      <c r="F55" s="173">
        <v>9</v>
      </c>
      <c r="G55" s="173"/>
      <c r="H55" s="174">
        <v>12</v>
      </c>
      <c r="I55" s="175">
        <v>15</v>
      </c>
      <c r="J55" s="176">
        <v>30</v>
      </c>
      <c r="K55" s="177">
        <v>6</v>
      </c>
      <c r="L55" s="178"/>
      <c r="M55" s="179">
        <v>10</v>
      </c>
      <c r="N55" s="180"/>
      <c r="O55" s="181"/>
      <c r="P55" s="181">
        <v>50</v>
      </c>
      <c r="Q55" s="182"/>
      <c r="R55" s="183">
        <v>15</v>
      </c>
      <c r="S55" s="8">
        <v>3</v>
      </c>
      <c r="T55" s="184"/>
      <c r="U55" s="173">
        <v>60</v>
      </c>
      <c r="V55" s="61">
        <f t="shared" si="0"/>
        <v>210</v>
      </c>
      <c r="W55" s="195"/>
      <c r="X55" s="66"/>
      <c r="Y55" s="66"/>
      <c r="Z55" s="67" t="s">
        <v>853</v>
      </c>
      <c r="AA55" s="66"/>
      <c r="AB55" s="113" t="s">
        <v>1062</v>
      </c>
      <c r="AC55" s="114" t="s">
        <v>1165</v>
      </c>
      <c r="AD55" s="113" t="s">
        <v>905</v>
      </c>
      <c r="AE55" s="108">
        <v>26.6</v>
      </c>
      <c r="AF55" s="108">
        <v>0.33250000000000002</v>
      </c>
      <c r="AG55" s="31"/>
      <c r="AH55" s="31"/>
      <c r="AI55" s="31"/>
      <c r="AJ55" s="188" t="s">
        <v>1306</v>
      </c>
      <c r="AK55" s="31"/>
      <c r="AL55" s="31"/>
      <c r="AM55" s="31"/>
      <c r="AN55" s="31"/>
      <c r="AO55" s="31"/>
      <c r="AP55" s="31"/>
    </row>
    <row r="56" spans="1:42" ht="25.5" x14ac:dyDescent="0.25">
      <c r="A56" s="131">
        <v>155</v>
      </c>
      <c r="B56" s="59" t="s">
        <v>150</v>
      </c>
      <c r="C56" s="59" t="s">
        <v>151</v>
      </c>
      <c r="D56" s="59" t="s">
        <v>152</v>
      </c>
      <c r="E56" s="60" t="s">
        <v>153</v>
      </c>
      <c r="F56" s="173">
        <v>9</v>
      </c>
      <c r="G56" s="173">
        <v>30</v>
      </c>
      <c r="H56" s="174"/>
      <c r="I56" s="175"/>
      <c r="J56" s="176"/>
      <c r="K56" s="177"/>
      <c r="L56" s="178">
        <v>4</v>
      </c>
      <c r="M56" s="179"/>
      <c r="N56" s="180"/>
      <c r="O56" s="181"/>
      <c r="P56" s="181"/>
      <c r="Q56" s="182"/>
      <c r="R56" s="183"/>
      <c r="S56" s="8"/>
      <c r="T56" s="184"/>
      <c r="U56" s="173"/>
      <c r="V56" s="61">
        <f t="shared" si="0"/>
        <v>43</v>
      </c>
      <c r="W56" s="195"/>
      <c r="X56" s="66"/>
      <c r="Y56" s="66"/>
      <c r="Z56" s="67" t="s">
        <v>853</v>
      </c>
      <c r="AA56" s="66"/>
      <c r="AB56" s="113" t="s">
        <v>1062</v>
      </c>
      <c r="AC56" s="114" t="s">
        <v>1166</v>
      </c>
      <c r="AD56" s="113" t="s">
        <v>70</v>
      </c>
      <c r="AE56" s="108">
        <v>21.180000000000003</v>
      </c>
      <c r="AF56" s="108">
        <v>0.13237500000000002</v>
      </c>
      <c r="AG56" s="31"/>
      <c r="AH56" s="31"/>
      <c r="AI56" s="31"/>
      <c r="AJ56" s="188" t="s">
        <v>1306</v>
      </c>
      <c r="AK56" s="31"/>
      <c r="AL56" s="31"/>
      <c r="AM56" s="31"/>
      <c r="AN56" s="31"/>
      <c r="AO56" s="31"/>
      <c r="AP56" s="31"/>
    </row>
    <row r="57" spans="1:42" ht="26.25" x14ac:dyDescent="0.25">
      <c r="A57" s="131">
        <v>156</v>
      </c>
      <c r="B57" s="59" t="s">
        <v>154</v>
      </c>
      <c r="C57" s="69" t="s">
        <v>1466</v>
      </c>
      <c r="D57" s="59" t="s">
        <v>155</v>
      </c>
      <c r="E57" s="60" t="s">
        <v>156</v>
      </c>
      <c r="F57" s="173">
        <v>30</v>
      </c>
      <c r="G57" s="173"/>
      <c r="H57" s="174">
        <v>25</v>
      </c>
      <c r="I57" s="175">
        <v>30</v>
      </c>
      <c r="J57" s="176">
        <v>130</v>
      </c>
      <c r="K57" s="177"/>
      <c r="L57" s="178">
        <v>25</v>
      </c>
      <c r="M57" s="179"/>
      <c r="N57" s="180">
        <v>24</v>
      </c>
      <c r="O57" s="181"/>
      <c r="P57" s="181"/>
      <c r="Q57" s="182"/>
      <c r="R57" s="183">
        <v>100</v>
      </c>
      <c r="S57" s="8">
        <v>54</v>
      </c>
      <c r="T57" s="184">
        <v>48</v>
      </c>
      <c r="U57" s="173"/>
      <c r="V57" s="61">
        <f t="shared" si="0"/>
        <v>466</v>
      </c>
      <c r="W57" s="194"/>
      <c r="X57" s="111" t="s">
        <v>895</v>
      </c>
      <c r="Y57" s="111" t="s">
        <v>896</v>
      </c>
      <c r="Z57" s="112" t="s">
        <v>897</v>
      </c>
      <c r="AA57" s="111"/>
      <c r="AB57" s="68"/>
      <c r="AC57" s="26"/>
      <c r="AD57" s="68"/>
      <c r="AE57" s="63" t="s">
        <v>853</v>
      </c>
      <c r="AF57" s="63" t="s">
        <v>1077</v>
      </c>
      <c r="AG57" s="31"/>
      <c r="AH57" s="31"/>
      <c r="AI57" s="31"/>
      <c r="AJ57" s="188" t="s">
        <v>1306</v>
      </c>
      <c r="AK57" s="31"/>
      <c r="AL57" s="31"/>
      <c r="AM57" s="31"/>
      <c r="AN57" s="31"/>
      <c r="AO57" s="31"/>
      <c r="AP57" s="31"/>
    </row>
    <row r="58" spans="1:42" ht="38.25" x14ac:dyDescent="0.25">
      <c r="A58" s="131">
        <v>157</v>
      </c>
      <c r="B58" s="59" t="s">
        <v>157</v>
      </c>
      <c r="C58" s="69" t="s">
        <v>1467</v>
      </c>
      <c r="D58" s="59" t="s">
        <v>158</v>
      </c>
      <c r="E58" s="60" t="s">
        <v>159</v>
      </c>
      <c r="F58" s="173"/>
      <c r="G58" s="173"/>
      <c r="H58" s="174">
        <v>4</v>
      </c>
      <c r="I58" s="175">
        <v>36</v>
      </c>
      <c r="J58" s="176">
        <v>80</v>
      </c>
      <c r="K58" s="177">
        <v>400</v>
      </c>
      <c r="L58" s="178"/>
      <c r="M58" s="179"/>
      <c r="N58" s="180"/>
      <c r="O58" s="181"/>
      <c r="P58" s="181">
        <v>15</v>
      </c>
      <c r="Q58" s="182">
        <v>14</v>
      </c>
      <c r="R58" s="183">
        <v>10</v>
      </c>
      <c r="S58" s="9">
        <v>50</v>
      </c>
      <c r="T58" s="184">
        <v>10</v>
      </c>
      <c r="U58" s="173"/>
      <c r="V58" s="61">
        <f t="shared" si="0"/>
        <v>619</v>
      </c>
      <c r="W58" s="194"/>
      <c r="X58" s="111" t="s">
        <v>898</v>
      </c>
      <c r="Y58" s="111" t="s">
        <v>899</v>
      </c>
      <c r="Z58" s="112">
        <v>28.2</v>
      </c>
      <c r="AA58" s="111"/>
      <c r="AB58" s="68"/>
      <c r="AC58" s="26"/>
      <c r="AD58" s="68"/>
      <c r="AE58" s="63" t="s">
        <v>853</v>
      </c>
      <c r="AF58" s="63" t="s">
        <v>1077</v>
      </c>
      <c r="AG58" s="31"/>
      <c r="AH58" s="31"/>
      <c r="AI58" s="31"/>
      <c r="AJ58" s="188" t="s">
        <v>1306</v>
      </c>
      <c r="AK58" s="31"/>
      <c r="AL58" s="31"/>
      <c r="AM58" s="31"/>
      <c r="AN58" s="31"/>
      <c r="AO58" s="31"/>
      <c r="AP58" s="31"/>
    </row>
    <row r="59" spans="1:42" ht="38.25" x14ac:dyDescent="0.25">
      <c r="A59" s="131">
        <v>158</v>
      </c>
      <c r="B59" s="59" t="s">
        <v>157</v>
      </c>
      <c r="C59" s="69" t="s">
        <v>1468</v>
      </c>
      <c r="D59" s="59" t="s">
        <v>158</v>
      </c>
      <c r="E59" s="60" t="s">
        <v>159</v>
      </c>
      <c r="F59" s="173"/>
      <c r="G59" s="173"/>
      <c r="H59" s="174">
        <v>4</v>
      </c>
      <c r="I59" s="175"/>
      <c r="J59" s="176"/>
      <c r="K59" s="177">
        <v>400</v>
      </c>
      <c r="L59" s="178"/>
      <c r="M59" s="179"/>
      <c r="N59" s="180"/>
      <c r="O59" s="181"/>
      <c r="P59" s="181">
        <v>15</v>
      </c>
      <c r="Q59" s="182">
        <v>14</v>
      </c>
      <c r="R59" s="183">
        <v>10</v>
      </c>
      <c r="S59" s="9">
        <v>50</v>
      </c>
      <c r="T59" s="184">
        <v>10</v>
      </c>
      <c r="U59" s="173"/>
      <c r="V59" s="61">
        <f t="shared" si="0"/>
        <v>503</v>
      </c>
      <c r="W59" s="194"/>
      <c r="X59" s="111" t="s">
        <v>898</v>
      </c>
      <c r="Y59" s="111" t="s">
        <v>899</v>
      </c>
      <c r="Z59" s="112">
        <v>28.2</v>
      </c>
      <c r="AA59" s="111"/>
      <c r="AB59" s="68"/>
      <c r="AC59" s="26"/>
      <c r="AD59" s="68"/>
      <c r="AE59" s="63" t="s">
        <v>853</v>
      </c>
      <c r="AF59" s="63" t="s">
        <v>1077</v>
      </c>
      <c r="AG59" s="31"/>
      <c r="AH59" s="31"/>
      <c r="AI59" s="31"/>
      <c r="AJ59" s="188" t="s">
        <v>1306</v>
      </c>
      <c r="AK59" s="31"/>
      <c r="AL59" s="31"/>
      <c r="AM59" s="31"/>
      <c r="AN59" s="31"/>
      <c r="AO59" s="31"/>
      <c r="AP59" s="31"/>
    </row>
    <row r="60" spans="1:42" ht="15.75" x14ac:dyDescent="0.25">
      <c r="A60" s="131"/>
      <c r="B60" s="72" t="s">
        <v>160</v>
      </c>
      <c r="C60" s="73"/>
      <c r="D60" s="73"/>
      <c r="E60" s="74"/>
      <c r="F60" s="152"/>
      <c r="G60" s="152"/>
      <c r="H60" s="198"/>
      <c r="I60" s="199"/>
      <c r="J60" s="200"/>
      <c r="K60" s="201"/>
      <c r="L60" s="202"/>
      <c r="M60" s="203"/>
      <c r="N60" s="156"/>
      <c r="O60" s="200"/>
      <c r="P60" s="200"/>
      <c r="Q60" s="158"/>
      <c r="R60" s="159"/>
      <c r="S60" s="15"/>
      <c r="T60" s="204"/>
      <c r="U60" s="152"/>
      <c r="V60" s="61">
        <f t="shared" si="0"/>
        <v>0</v>
      </c>
      <c r="W60" s="195"/>
      <c r="X60" s="66"/>
      <c r="Y60" s="66"/>
      <c r="Z60" s="67"/>
      <c r="AA60" s="66"/>
      <c r="AB60" s="68"/>
      <c r="AC60" s="26"/>
      <c r="AD60" s="68"/>
      <c r="AE60" s="63" t="s">
        <v>853</v>
      </c>
      <c r="AF60" s="63" t="s">
        <v>1077</v>
      </c>
      <c r="AG60" s="31"/>
      <c r="AH60" s="31"/>
      <c r="AI60" s="31"/>
      <c r="AJ60" s="188" t="s">
        <v>1306</v>
      </c>
      <c r="AK60" s="31"/>
      <c r="AL60" s="31"/>
      <c r="AM60" s="31"/>
      <c r="AN60" s="31"/>
      <c r="AO60" s="31"/>
      <c r="AP60" s="31"/>
    </row>
    <row r="61" spans="1:42" ht="76.5" x14ac:dyDescent="0.25">
      <c r="A61" s="131">
        <v>201</v>
      </c>
      <c r="B61" s="59" t="s">
        <v>161</v>
      </c>
      <c r="C61" s="59" t="s">
        <v>162</v>
      </c>
      <c r="D61" s="59" t="s">
        <v>163</v>
      </c>
      <c r="E61" s="60" t="s">
        <v>164</v>
      </c>
      <c r="F61" s="173">
        <v>8</v>
      </c>
      <c r="G61" s="173"/>
      <c r="H61" s="174">
        <v>4</v>
      </c>
      <c r="I61" s="175"/>
      <c r="J61" s="176"/>
      <c r="K61" s="177">
        <v>75</v>
      </c>
      <c r="L61" s="178"/>
      <c r="M61" s="179"/>
      <c r="N61" s="180">
        <v>5</v>
      </c>
      <c r="O61" s="181"/>
      <c r="P61" s="181"/>
      <c r="Q61" s="182"/>
      <c r="R61" s="183">
        <v>10</v>
      </c>
      <c r="S61" s="9">
        <v>30</v>
      </c>
      <c r="T61" s="184"/>
      <c r="U61" s="173">
        <v>60</v>
      </c>
      <c r="V61" s="61">
        <f t="shared" si="0"/>
        <v>192</v>
      </c>
      <c r="W61" s="195"/>
      <c r="X61" s="66" t="s">
        <v>883</v>
      </c>
      <c r="Y61" s="66" t="s">
        <v>200</v>
      </c>
      <c r="Z61" s="67">
        <v>29.81</v>
      </c>
      <c r="AA61" s="66"/>
      <c r="AB61" s="113"/>
      <c r="AC61" s="114" t="s">
        <v>1167</v>
      </c>
      <c r="AD61" s="113" t="s">
        <v>200</v>
      </c>
      <c r="AE61" s="108">
        <v>27.03</v>
      </c>
      <c r="AF61" s="108">
        <v>4.5049999999999999</v>
      </c>
      <c r="AG61" s="31"/>
      <c r="AH61" s="31"/>
      <c r="AI61" s="31"/>
      <c r="AJ61" s="188" t="s">
        <v>1306</v>
      </c>
      <c r="AK61" s="31"/>
      <c r="AL61" s="31"/>
      <c r="AM61" s="31"/>
      <c r="AN61" s="31"/>
      <c r="AO61" s="31"/>
      <c r="AP61" s="31"/>
    </row>
    <row r="62" spans="1:42" ht="63.75" x14ac:dyDescent="0.25">
      <c r="A62" s="131">
        <v>202</v>
      </c>
      <c r="B62" s="59" t="s">
        <v>165</v>
      </c>
      <c r="C62" s="59" t="s">
        <v>166</v>
      </c>
      <c r="D62" s="59" t="s">
        <v>167</v>
      </c>
      <c r="E62" s="60" t="s">
        <v>168</v>
      </c>
      <c r="F62" s="173">
        <v>2</v>
      </c>
      <c r="G62" s="173">
        <v>100</v>
      </c>
      <c r="H62" s="174">
        <v>20</v>
      </c>
      <c r="I62" s="175"/>
      <c r="J62" s="176">
        <v>150</v>
      </c>
      <c r="K62" s="177">
        <v>612</v>
      </c>
      <c r="L62" s="178"/>
      <c r="M62" s="179"/>
      <c r="N62" s="180"/>
      <c r="O62" s="181"/>
      <c r="P62" s="181"/>
      <c r="Q62" s="182"/>
      <c r="R62" s="183">
        <v>18</v>
      </c>
      <c r="S62" s="9">
        <v>360</v>
      </c>
      <c r="T62" s="184"/>
      <c r="U62" s="173"/>
      <c r="V62" s="61">
        <f t="shared" si="0"/>
        <v>1262</v>
      </c>
      <c r="W62" s="194"/>
      <c r="X62" s="111"/>
      <c r="Y62" s="111"/>
      <c r="Z62" s="112">
        <v>20.9</v>
      </c>
      <c r="AA62" s="111"/>
      <c r="AB62" s="68"/>
      <c r="AC62" s="26"/>
      <c r="AD62" s="68"/>
      <c r="AE62" s="63" t="s">
        <v>853</v>
      </c>
      <c r="AF62" s="63" t="s">
        <v>1077</v>
      </c>
      <c r="AG62" s="31"/>
      <c r="AH62" s="31"/>
      <c r="AI62" s="31"/>
      <c r="AJ62" s="188" t="s">
        <v>1306</v>
      </c>
      <c r="AK62" s="31"/>
      <c r="AL62" s="31"/>
      <c r="AM62" s="31"/>
      <c r="AN62" s="31"/>
      <c r="AO62" s="31"/>
      <c r="AP62" s="31"/>
    </row>
    <row r="63" spans="1:42" ht="76.5" x14ac:dyDescent="0.25">
      <c r="A63" s="131">
        <v>203</v>
      </c>
      <c r="B63" s="59" t="s">
        <v>169</v>
      </c>
      <c r="C63" s="59" t="s">
        <v>170</v>
      </c>
      <c r="D63" s="59" t="s">
        <v>171</v>
      </c>
      <c r="E63" s="60" t="s">
        <v>164</v>
      </c>
      <c r="F63" s="173">
        <v>10</v>
      </c>
      <c r="G63" s="173">
        <v>15</v>
      </c>
      <c r="H63" s="174">
        <v>4</v>
      </c>
      <c r="I63" s="175">
        <v>20</v>
      </c>
      <c r="J63" s="176"/>
      <c r="K63" s="177"/>
      <c r="L63" s="178">
        <v>10</v>
      </c>
      <c r="M63" s="179">
        <v>24</v>
      </c>
      <c r="N63" s="180">
        <v>24</v>
      </c>
      <c r="O63" s="181"/>
      <c r="P63" s="181"/>
      <c r="Q63" s="182"/>
      <c r="R63" s="183">
        <v>10</v>
      </c>
      <c r="S63" s="9"/>
      <c r="T63" s="184"/>
      <c r="U63" s="173">
        <v>60</v>
      </c>
      <c r="V63" s="61">
        <f t="shared" si="0"/>
        <v>177</v>
      </c>
      <c r="W63" s="195"/>
      <c r="X63" s="66" t="s">
        <v>883</v>
      </c>
      <c r="Y63" s="66" t="s">
        <v>200</v>
      </c>
      <c r="Z63" s="67">
        <v>25.62</v>
      </c>
      <c r="AA63" s="66"/>
      <c r="AB63" s="113"/>
      <c r="AC63" s="114" t="s">
        <v>1168</v>
      </c>
      <c r="AD63" s="113" t="s">
        <v>200</v>
      </c>
      <c r="AE63" s="108">
        <v>21.470000000000002</v>
      </c>
      <c r="AF63" s="108">
        <v>3.5783333333333336</v>
      </c>
      <c r="AG63" s="31"/>
      <c r="AH63" s="31"/>
      <c r="AI63" s="31"/>
      <c r="AJ63" s="188" t="s">
        <v>1306</v>
      </c>
      <c r="AK63" s="31"/>
      <c r="AL63" s="31"/>
      <c r="AM63" s="31"/>
      <c r="AN63" s="31"/>
      <c r="AO63" s="31"/>
      <c r="AP63" s="31"/>
    </row>
    <row r="64" spans="1:42" ht="76.5" x14ac:dyDescent="0.25">
      <c r="A64" s="131">
        <v>204</v>
      </c>
      <c r="B64" s="59" t="s">
        <v>172</v>
      </c>
      <c r="C64" s="59" t="s">
        <v>173</v>
      </c>
      <c r="D64" s="59" t="s">
        <v>174</v>
      </c>
      <c r="E64" s="60" t="s">
        <v>175</v>
      </c>
      <c r="F64" s="173">
        <v>6</v>
      </c>
      <c r="G64" s="173"/>
      <c r="H64" s="174">
        <v>5</v>
      </c>
      <c r="I64" s="175"/>
      <c r="J64" s="176"/>
      <c r="K64" s="177"/>
      <c r="L64" s="178"/>
      <c r="M64" s="179"/>
      <c r="N64" s="180">
        <v>5</v>
      </c>
      <c r="O64" s="181"/>
      <c r="P64" s="181"/>
      <c r="Q64" s="182"/>
      <c r="R64" s="183">
        <v>18</v>
      </c>
      <c r="S64" s="9"/>
      <c r="T64" s="184"/>
      <c r="U64" s="173">
        <v>60</v>
      </c>
      <c r="V64" s="61">
        <f t="shared" si="0"/>
        <v>94</v>
      </c>
      <c r="W64" s="195"/>
      <c r="X64" s="66"/>
      <c r="Y64" s="66"/>
      <c r="Z64" s="67" t="s">
        <v>853</v>
      </c>
      <c r="AA64" s="66"/>
      <c r="AB64" s="113"/>
      <c r="AC64" s="114" t="s">
        <v>1169</v>
      </c>
      <c r="AD64" s="113" t="s">
        <v>1170</v>
      </c>
      <c r="AE64" s="108">
        <v>28.700000000000003</v>
      </c>
      <c r="AF64" s="108">
        <v>0.29895833333333338</v>
      </c>
      <c r="AG64" s="31"/>
      <c r="AH64" s="31"/>
      <c r="AI64" s="31"/>
      <c r="AJ64" s="188" t="s">
        <v>1306</v>
      </c>
      <c r="AK64" s="31"/>
      <c r="AL64" s="31"/>
      <c r="AM64" s="31"/>
      <c r="AN64" s="31"/>
      <c r="AO64" s="31"/>
      <c r="AP64" s="31"/>
    </row>
    <row r="65" spans="1:42" ht="26.25" x14ac:dyDescent="0.25">
      <c r="A65" s="131">
        <v>205</v>
      </c>
      <c r="B65" s="59" t="s">
        <v>176</v>
      </c>
      <c r="C65" s="59" t="s">
        <v>177</v>
      </c>
      <c r="D65" s="59" t="s">
        <v>178</v>
      </c>
      <c r="E65" s="60" t="s">
        <v>164</v>
      </c>
      <c r="F65" s="173">
        <v>10</v>
      </c>
      <c r="G65" s="173">
        <v>20</v>
      </c>
      <c r="H65" s="174">
        <v>9</v>
      </c>
      <c r="I65" s="175"/>
      <c r="J65" s="176"/>
      <c r="K65" s="177">
        <v>90</v>
      </c>
      <c r="L65" s="178"/>
      <c r="M65" s="179"/>
      <c r="N65" s="180"/>
      <c r="O65" s="181"/>
      <c r="P65" s="181"/>
      <c r="Q65" s="182"/>
      <c r="R65" s="183">
        <v>10</v>
      </c>
      <c r="S65" s="8">
        <v>45</v>
      </c>
      <c r="T65" s="184"/>
      <c r="U65" s="173"/>
      <c r="V65" s="61">
        <f t="shared" si="0"/>
        <v>184</v>
      </c>
      <c r="W65" s="195"/>
      <c r="X65" s="66" t="s">
        <v>883</v>
      </c>
      <c r="Y65" s="66" t="s">
        <v>200</v>
      </c>
      <c r="Z65" s="67">
        <v>38.880000000000003</v>
      </c>
      <c r="AA65" s="66"/>
      <c r="AB65" s="113"/>
      <c r="AC65" s="114" t="s">
        <v>1168</v>
      </c>
      <c r="AD65" s="113" t="s">
        <v>200</v>
      </c>
      <c r="AE65" s="108">
        <v>38</v>
      </c>
      <c r="AF65" s="108">
        <v>6.333333333333333</v>
      </c>
      <c r="AG65" s="31"/>
      <c r="AH65" s="31"/>
      <c r="AI65" s="31"/>
      <c r="AJ65" s="188" t="s">
        <v>1306</v>
      </c>
      <c r="AK65" s="31"/>
      <c r="AL65" s="31"/>
      <c r="AM65" s="31"/>
      <c r="AN65" s="31"/>
      <c r="AO65" s="31"/>
      <c r="AP65" s="31"/>
    </row>
    <row r="66" spans="1:42" ht="51" x14ac:dyDescent="0.25">
      <c r="A66" s="131">
        <v>206</v>
      </c>
      <c r="B66" s="59" t="s">
        <v>179</v>
      </c>
      <c r="C66" s="59" t="s">
        <v>180</v>
      </c>
      <c r="D66" s="59" t="s">
        <v>181</v>
      </c>
      <c r="E66" s="60" t="s">
        <v>182</v>
      </c>
      <c r="F66" s="173">
        <v>10</v>
      </c>
      <c r="G66" s="173"/>
      <c r="H66" s="174">
        <v>3</v>
      </c>
      <c r="I66" s="175">
        <v>15</v>
      </c>
      <c r="J66" s="176"/>
      <c r="K66" s="177">
        <v>90</v>
      </c>
      <c r="L66" s="178"/>
      <c r="M66" s="179">
        <v>24</v>
      </c>
      <c r="N66" s="180"/>
      <c r="O66" s="181"/>
      <c r="P66" s="181"/>
      <c r="Q66" s="182"/>
      <c r="R66" s="183">
        <v>5</v>
      </c>
      <c r="S66" s="8">
        <v>45</v>
      </c>
      <c r="T66" s="184"/>
      <c r="U66" s="173">
        <v>60</v>
      </c>
      <c r="V66" s="61">
        <f t="shared" si="0"/>
        <v>252</v>
      </c>
      <c r="W66" s="195"/>
      <c r="X66" s="66" t="s">
        <v>883</v>
      </c>
      <c r="Y66" s="66" t="s">
        <v>200</v>
      </c>
      <c r="Z66" s="67">
        <v>39.92</v>
      </c>
      <c r="AA66" s="66"/>
      <c r="AB66" s="113"/>
      <c r="AC66" s="114" t="s">
        <v>1171</v>
      </c>
      <c r="AD66" s="113" t="s">
        <v>200</v>
      </c>
      <c r="AE66" s="108">
        <v>31.19</v>
      </c>
      <c r="AF66" s="108">
        <v>5.1983333333333333</v>
      </c>
      <c r="AG66" s="31"/>
      <c r="AH66" s="31"/>
      <c r="AI66" s="31"/>
      <c r="AJ66" s="188" t="s">
        <v>1306</v>
      </c>
      <c r="AK66" s="31"/>
      <c r="AL66" s="31"/>
      <c r="AM66" s="31"/>
      <c r="AN66" s="31"/>
      <c r="AO66" s="31"/>
      <c r="AP66" s="31"/>
    </row>
    <row r="67" spans="1:42" ht="63.75" x14ac:dyDescent="0.25">
      <c r="A67" s="131">
        <v>207</v>
      </c>
      <c r="B67" s="59" t="s">
        <v>183</v>
      </c>
      <c r="C67" s="59" t="s">
        <v>184</v>
      </c>
      <c r="D67" s="59" t="s">
        <v>185</v>
      </c>
      <c r="E67" s="60" t="s">
        <v>186</v>
      </c>
      <c r="F67" s="173">
        <v>12</v>
      </c>
      <c r="G67" s="173"/>
      <c r="H67" s="174">
        <v>5</v>
      </c>
      <c r="I67" s="175"/>
      <c r="J67" s="176"/>
      <c r="K67" s="177">
        <v>200</v>
      </c>
      <c r="L67" s="178"/>
      <c r="M67" s="179"/>
      <c r="N67" s="180"/>
      <c r="O67" s="181"/>
      <c r="P67" s="181"/>
      <c r="Q67" s="182"/>
      <c r="R67" s="183">
        <v>20</v>
      </c>
      <c r="S67" s="8">
        <v>50</v>
      </c>
      <c r="T67" s="184"/>
      <c r="U67" s="173">
        <v>60</v>
      </c>
      <c r="V67" s="61">
        <f t="shared" ref="V67:V130" si="1">SUM(F67:U67)</f>
        <v>347</v>
      </c>
      <c r="W67" s="195"/>
      <c r="X67" s="66"/>
      <c r="Y67" s="66"/>
      <c r="Z67" s="67" t="s">
        <v>853</v>
      </c>
      <c r="AA67" s="66"/>
      <c r="AB67" s="113"/>
      <c r="AC67" s="114" t="s">
        <v>30</v>
      </c>
      <c r="AD67" s="114" t="s">
        <v>1172</v>
      </c>
      <c r="AE67" s="108">
        <v>30.150000000000002</v>
      </c>
      <c r="AF67" s="108">
        <v>0.41875000000000001</v>
      </c>
      <c r="AG67" s="31"/>
      <c r="AH67" s="31"/>
      <c r="AI67" s="31"/>
      <c r="AJ67" s="188" t="s">
        <v>1306</v>
      </c>
      <c r="AK67" s="31"/>
      <c r="AL67" s="31"/>
      <c r="AM67" s="31"/>
      <c r="AN67" s="31"/>
      <c r="AO67" s="31"/>
      <c r="AP67" s="31"/>
    </row>
    <row r="68" spans="1:42" ht="63.75" x14ac:dyDescent="0.25">
      <c r="A68" s="131">
        <v>208</v>
      </c>
      <c r="B68" s="59" t="s">
        <v>1469</v>
      </c>
      <c r="C68" s="59" t="s">
        <v>187</v>
      </c>
      <c r="D68" s="59" t="s">
        <v>806</v>
      </c>
      <c r="E68" s="60" t="s">
        <v>189</v>
      </c>
      <c r="F68" s="173">
        <v>9</v>
      </c>
      <c r="G68" s="173">
        <v>240</v>
      </c>
      <c r="H68" s="174"/>
      <c r="I68" s="175"/>
      <c r="J68" s="176"/>
      <c r="K68" s="177">
        <v>360</v>
      </c>
      <c r="L68" s="178">
        <v>19</v>
      </c>
      <c r="M68" s="179"/>
      <c r="N68" s="180"/>
      <c r="O68" s="181"/>
      <c r="P68" s="181">
        <v>24</v>
      </c>
      <c r="Q68" s="182">
        <v>144</v>
      </c>
      <c r="R68" s="183">
        <v>30</v>
      </c>
      <c r="S68" s="8">
        <v>150</v>
      </c>
      <c r="T68" s="184"/>
      <c r="U68" s="173">
        <v>100</v>
      </c>
      <c r="V68" s="61">
        <f t="shared" si="1"/>
        <v>1076</v>
      </c>
      <c r="W68" s="194"/>
      <c r="X68" s="111" t="s">
        <v>883</v>
      </c>
      <c r="Y68" s="111" t="s">
        <v>900</v>
      </c>
      <c r="Z68" s="112">
        <v>11.81</v>
      </c>
      <c r="AA68" s="111">
        <v>0.123</v>
      </c>
      <c r="AB68" s="68"/>
      <c r="AC68" s="26" t="s">
        <v>1173</v>
      </c>
      <c r="AD68" s="68" t="s">
        <v>1174</v>
      </c>
      <c r="AE68" s="63">
        <v>11.76</v>
      </c>
      <c r="AF68" s="63">
        <v>0.1225</v>
      </c>
      <c r="AG68" s="31"/>
      <c r="AH68" s="31"/>
      <c r="AI68" s="31"/>
      <c r="AJ68" s="188" t="s">
        <v>1306</v>
      </c>
      <c r="AK68" s="31"/>
      <c r="AL68" s="31"/>
      <c r="AM68" s="31"/>
      <c r="AN68" s="31"/>
      <c r="AO68" s="31"/>
      <c r="AP68" s="31"/>
    </row>
    <row r="69" spans="1:42" ht="51" x14ac:dyDescent="0.25">
      <c r="A69" s="131">
        <v>209</v>
      </c>
      <c r="B69" s="59" t="s">
        <v>1470</v>
      </c>
      <c r="C69" s="59" t="s">
        <v>190</v>
      </c>
      <c r="D69" s="59" t="s">
        <v>188</v>
      </c>
      <c r="E69" s="60" t="s">
        <v>189</v>
      </c>
      <c r="F69" s="173">
        <v>16</v>
      </c>
      <c r="G69" s="173"/>
      <c r="H69" s="174"/>
      <c r="I69" s="175"/>
      <c r="J69" s="176">
        <v>80</v>
      </c>
      <c r="K69" s="177"/>
      <c r="L69" s="178"/>
      <c r="M69" s="179"/>
      <c r="N69" s="180"/>
      <c r="O69" s="181"/>
      <c r="P69" s="181">
        <v>10</v>
      </c>
      <c r="Q69" s="182"/>
      <c r="R69" s="183">
        <v>30</v>
      </c>
      <c r="S69" s="8"/>
      <c r="T69" s="184"/>
      <c r="U69" s="173"/>
      <c r="V69" s="61">
        <f t="shared" si="1"/>
        <v>136</v>
      </c>
      <c r="W69" s="194"/>
      <c r="X69" s="111" t="s">
        <v>883</v>
      </c>
      <c r="Y69" s="111" t="s">
        <v>900</v>
      </c>
      <c r="Z69" s="112">
        <v>10.85</v>
      </c>
      <c r="AA69" s="111">
        <v>0.113</v>
      </c>
      <c r="AB69" s="68"/>
      <c r="AC69" s="26" t="s">
        <v>1173</v>
      </c>
      <c r="AD69" s="68" t="s">
        <v>1175</v>
      </c>
      <c r="AE69" s="63">
        <v>5.6099999999999994</v>
      </c>
      <c r="AF69" s="63">
        <v>0.11687499999999999</v>
      </c>
      <c r="AG69" s="31"/>
      <c r="AH69" s="31"/>
      <c r="AI69" s="31"/>
      <c r="AJ69" s="188" t="s">
        <v>1306</v>
      </c>
      <c r="AK69" s="31"/>
      <c r="AL69" s="31"/>
      <c r="AM69" s="31"/>
      <c r="AN69" s="31"/>
      <c r="AO69" s="31"/>
      <c r="AP69" s="31"/>
    </row>
    <row r="70" spans="1:42" ht="51" x14ac:dyDescent="0.25">
      <c r="A70" s="131">
        <v>210</v>
      </c>
      <c r="B70" s="59" t="s">
        <v>1471</v>
      </c>
      <c r="C70" s="59" t="s">
        <v>191</v>
      </c>
      <c r="D70" s="59" t="s">
        <v>188</v>
      </c>
      <c r="E70" s="60" t="s">
        <v>189</v>
      </c>
      <c r="F70" s="173"/>
      <c r="G70" s="173"/>
      <c r="H70" s="174"/>
      <c r="I70" s="175"/>
      <c r="J70" s="176"/>
      <c r="K70" s="177">
        <v>170</v>
      </c>
      <c r="L70" s="178">
        <v>10</v>
      </c>
      <c r="M70" s="179"/>
      <c r="N70" s="180"/>
      <c r="O70" s="181"/>
      <c r="P70" s="181">
        <v>24</v>
      </c>
      <c r="Q70" s="182">
        <v>18</v>
      </c>
      <c r="R70" s="183">
        <v>60</v>
      </c>
      <c r="S70" s="8">
        <v>60</v>
      </c>
      <c r="T70" s="184"/>
      <c r="U70" s="173">
        <v>100</v>
      </c>
      <c r="V70" s="61">
        <f t="shared" si="1"/>
        <v>442</v>
      </c>
      <c r="W70" s="194"/>
      <c r="X70" s="111" t="s">
        <v>883</v>
      </c>
      <c r="Y70" s="111" t="s">
        <v>900</v>
      </c>
      <c r="Z70" s="112">
        <v>15.33</v>
      </c>
      <c r="AA70" s="111"/>
      <c r="AB70" s="68"/>
      <c r="AC70" s="26" t="s">
        <v>1173</v>
      </c>
      <c r="AD70" s="68" t="s">
        <v>1174</v>
      </c>
      <c r="AE70" s="63">
        <v>15.31</v>
      </c>
      <c r="AF70" s="63">
        <v>0.15947916666666667</v>
      </c>
      <c r="AG70" s="31"/>
      <c r="AH70" s="31"/>
      <c r="AI70" s="31"/>
      <c r="AJ70" s="188" t="s">
        <v>1306</v>
      </c>
      <c r="AK70" s="31"/>
      <c r="AL70" s="31"/>
      <c r="AM70" s="31"/>
      <c r="AN70" s="31"/>
      <c r="AO70" s="31"/>
      <c r="AP70" s="31"/>
    </row>
    <row r="71" spans="1:42" ht="51" x14ac:dyDescent="0.25">
      <c r="A71" s="131">
        <v>211</v>
      </c>
      <c r="B71" s="59" t="s">
        <v>1472</v>
      </c>
      <c r="C71" s="59" t="s">
        <v>192</v>
      </c>
      <c r="D71" s="59" t="s">
        <v>188</v>
      </c>
      <c r="E71" s="60" t="s">
        <v>189</v>
      </c>
      <c r="F71" s="173">
        <v>12</v>
      </c>
      <c r="G71" s="173">
        <v>160</v>
      </c>
      <c r="H71" s="174"/>
      <c r="I71" s="175"/>
      <c r="J71" s="176"/>
      <c r="K71" s="177">
        <v>360</v>
      </c>
      <c r="L71" s="178">
        <v>15</v>
      </c>
      <c r="M71" s="179"/>
      <c r="N71" s="180"/>
      <c r="O71" s="181"/>
      <c r="P71" s="181">
        <v>24</v>
      </c>
      <c r="Q71" s="182">
        <v>64</v>
      </c>
      <c r="R71" s="183">
        <v>60</v>
      </c>
      <c r="S71" s="8">
        <v>150</v>
      </c>
      <c r="T71" s="184"/>
      <c r="U71" s="173">
        <v>100</v>
      </c>
      <c r="V71" s="61">
        <f t="shared" si="1"/>
        <v>945</v>
      </c>
      <c r="W71" s="194"/>
      <c r="X71" s="111" t="s">
        <v>883</v>
      </c>
      <c r="Y71" s="111" t="s">
        <v>900</v>
      </c>
      <c r="Z71" s="112">
        <v>13.27</v>
      </c>
      <c r="AA71" s="111"/>
      <c r="AB71" s="68"/>
      <c r="AC71" s="26" t="s">
        <v>1173</v>
      </c>
      <c r="AD71" s="68" t="s">
        <v>1174</v>
      </c>
      <c r="AE71" s="63">
        <v>13.44</v>
      </c>
      <c r="AF71" s="63">
        <v>0.13999999999999999</v>
      </c>
      <c r="AG71" s="31"/>
      <c r="AH71" s="31"/>
      <c r="AI71" s="31"/>
      <c r="AJ71" s="188" t="s">
        <v>1306</v>
      </c>
      <c r="AK71" s="31"/>
      <c r="AL71" s="31"/>
      <c r="AM71" s="31"/>
      <c r="AN71" s="31"/>
      <c r="AO71" s="31"/>
      <c r="AP71" s="31"/>
    </row>
    <row r="72" spans="1:42" ht="51" x14ac:dyDescent="0.25">
      <c r="A72" s="131">
        <v>212</v>
      </c>
      <c r="B72" s="59" t="s">
        <v>1473</v>
      </c>
      <c r="C72" s="59" t="s">
        <v>187</v>
      </c>
      <c r="D72" s="59" t="s">
        <v>188</v>
      </c>
      <c r="E72" s="60" t="s">
        <v>189</v>
      </c>
      <c r="F72" s="173"/>
      <c r="G72" s="173"/>
      <c r="H72" s="174"/>
      <c r="I72" s="175"/>
      <c r="J72" s="176"/>
      <c r="K72" s="177">
        <v>170</v>
      </c>
      <c r="L72" s="178">
        <v>3</v>
      </c>
      <c r="M72" s="179"/>
      <c r="N72" s="180"/>
      <c r="O72" s="181"/>
      <c r="P72" s="181"/>
      <c r="Q72" s="182"/>
      <c r="R72" s="183">
        <v>30</v>
      </c>
      <c r="S72" s="9">
        <v>60</v>
      </c>
      <c r="T72" s="184"/>
      <c r="U72" s="173">
        <v>100</v>
      </c>
      <c r="V72" s="61">
        <f t="shared" si="1"/>
        <v>363</v>
      </c>
      <c r="W72" s="194"/>
      <c r="X72" s="111" t="s">
        <v>883</v>
      </c>
      <c r="Y72" s="111" t="s">
        <v>900</v>
      </c>
      <c r="Z72" s="112">
        <v>13.63</v>
      </c>
      <c r="AA72" s="111"/>
      <c r="AB72" s="68"/>
      <c r="AC72" s="26" t="s">
        <v>1176</v>
      </c>
      <c r="AD72" s="68" t="s">
        <v>1174</v>
      </c>
      <c r="AE72" s="63">
        <v>13.66</v>
      </c>
      <c r="AF72" s="63">
        <v>0.14229166666666668</v>
      </c>
      <c r="AG72" s="31"/>
      <c r="AH72" s="31"/>
      <c r="AI72" s="31"/>
      <c r="AJ72" s="188" t="s">
        <v>1306</v>
      </c>
      <c r="AK72" s="31"/>
      <c r="AL72" s="31"/>
      <c r="AM72" s="31"/>
      <c r="AN72" s="31"/>
      <c r="AO72" s="31"/>
      <c r="AP72" s="31"/>
    </row>
    <row r="73" spans="1:42" ht="63.75" x14ac:dyDescent="0.25">
      <c r="A73" s="131">
        <v>213</v>
      </c>
      <c r="B73" s="59" t="s">
        <v>1474</v>
      </c>
      <c r="C73" s="59" t="s">
        <v>805</v>
      </c>
      <c r="D73" s="59" t="s">
        <v>806</v>
      </c>
      <c r="E73" s="60" t="s">
        <v>807</v>
      </c>
      <c r="F73" s="173">
        <v>6</v>
      </c>
      <c r="G73" s="173"/>
      <c r="H73" s="174">
        <v>300</v>
      </c>
      <c r="I73" s="175"/>
      <c r="J73" s="176">
        <v>145</v>
      </c>
      <c r="K73" s="177"/>
      <c r="L73" s="178"/>
      <c r="M73" s="179">
        <v>60</v>
      </c>
      <c r="N73" s="180"/>
      <c r="O73" s="181"/>
      <c r="P73" s="181"/>
      <c r="Q73" s="182"/>
      <c r="R73" s="183">
        <v>60</v>
      </c>
      <c r="S73" s="8"/>
      <c r="T73" s="184">
        <v>250</v>
      </c>
      <c r="U73" s="173"/>
      <c r="V73" s="61">
        <f t="shared" si="1"/>
        <v>821</v>
      </c>
      <c r="W73" s="195"/>
      <c r="X73" s="66" t="s">
        <v>901</v>
      </c>
      <c r="Y73" s="66" t="s">
        <v>902</v>
      </c>
      <c r="Z73" s="67">
        <v>6.9</v>
      </c>
      <c r="AA73" s="66"/>
      <c r="AB73" s="113"/>
      <c r="AC73" s="114" t="s">
        <v>1177</v>
      </c>
      <c r="AD73" s="113" t="s">
        <v>1178</v>
      </c>
      <c r="AE73" s="108">
        <v>5.74</v>
      </c>
      <c r="AF73" s="108">
        <v>0.14350000000000002</v>
      </c>
      <c r="AG73" s="31"/>
      <c r="AH73" s="31"/>
      <c r="AI73" s="31"/>
      <c r="AJ73" s="188" t="s">
        <v>1306</v>
      </c>
      <c r="AK73" s="31"/>
      <c r="AL73" s="31"/>
      <c r="AM73" s="31"/>
      <c r="AN73" s="31"/>
      <c r="AO73" s="31"/>
      <c r="AP73" s="31"/>
    </row>
    <row r="74" spans="1:42" ht="63.75" x14ac:dyDescent="0.25">
      <c r="A74" s="131">
        <v>214</v>
      </c>
      <c r="B74" s="59" t="s">
        <v>1475</v>
      </c>
      <c r="C74" s="59" t="s">
        <v>805</v>
      </c>
      <c r="D74" s="59" t="s">
        <v>806</v>
      </c>
      <c r="E74" s="60" t="s">
        <v>807</v>
      </c>
      <c r="F74" s="173"/>
      <c r="G74" s="173"/>
      <c r="H74" s="174">
        <v>300</v>
      </c>
      <c r="I74" s="175"/>
      <c r="J74" s="176">
        <v>145</v>
      </c>
      <c r="K74" s="177"/>
      <c r="L74" s="178"/>
      <c r="M74" s="179"/>
      <c r="N74" s="180">
        <v>48</v>
      </c>
      <c r="O74" s="181"/>
      <c r="P74" s="181"/>
      <c r="Q74" s="182"/>
      <c r="R74" s="183">
        <v>60</v>
      </c>
      <c r="S74" s="8"/>
      <c r="T74" s="184">
        <v>120</v>
      </c>
      <c r="U74" s="173"/>
      <c r="V74" s="61">
        <f t="shared" si="1"/>
        <v>673</v>
      </c>
      <c r="W74" s="195"/>
      <c r="X74" s="66" t="s">
        <v>901</v>
      </c>
      <c r="Y74" s="66" t="s">
        <v>902</v>
      </c>
      <c r="Z74" s="67">
        <v>6.9</v>
      </c>
      <c r="AA74" s="66"/>
      <c r="AB74" s="113"/>
      <c r="AC74" s="114" t="s">
        <v>1177</v>
      </c>
      <c r="AD74" s="113" t="s">
        <v>1178</v>
      </c>
      <c r="AE74" s="108">
        <v>7.04</v>
      </c>
      <c r="AF74" s="108">
        <v>0.17599999999999999</v>
      </c>
      <c r="AG74" s="31"/>
      <c r="AH74" s="31"/>
      <c r="AI74" s="31"/>
      <c r="AJ74" s="188" t="s">
        <v>1306</v>
      </c>
      <c r="AK74" s="31"/>
      <c r="AL74" s="31"/>
      <c r="AM74" s="31"/>
      <c r="AN74" s="31"/>
      <c r="AO74" s="31"/>
      <c r="AP74" s="31"/>
    </row>
    <row r="75" spans="1:42" ht="63.75" x14ac:dyDescent="0.25">
      <c r="A75" s="131">
        <v>215</v>
      </c>
      <c r="B75" s="59" t="s">
        <v>1476</v>
      </c>
      <c r="C75" s="59" t="s">
        <v>805</v>
      </c>
      <c r="D75" s="59" t="s">
        <v>806</v>
      </c>
      <c r="E75" s="60" t="s">
        <v>807</v>
      </c>
      <c r="F75" s="173"/>
      <c r="G75" s="173"/>
      <c r="H75" s="174">
        <v>300</v>
      </c>
      <c r="I75" s="175"/>
      <c r="J75" s="176">
        <v>145</v>
      </c>
      <c r="K75" s="177"/>
      <c r="L75" s="178"/>
      <c r="M75" s="179">
        <v>30</v>
      </c>
      <c r="N75" s="180">
        <v>48</v>
      </c>
      <c r="O75" s="181"/>
      <c r="P75" s="181"/>
      <c r="Q75" s="182"/>
      <c r="R75" s="183">
        <v>60</v>
      </c>
      <c r="S75" s="8"/>
      <c r="T75" s="184">
        <v>60</v>
      </c>
      <c r="U75" s="173"/>
      <c r="V75" s="61">
        <f t="shared" si="1"/>
        <v>643</v>
      </c>
      <c r="W75" s="195"/>
      <c r="X75" s="66" t="s">
        <v>901</v>
      </c>
      <c r="Y75" s="66" t="s">
        <v>902</v>
      </c>
      <c r="Z75" s="67">
        <v>6.9</v>
      </c>
      <c r="AA75" s="66"/>
      <c r="AB75" s="113"/>
      <c r="AC75" s="114" t="s">
        <v>1177</v>
      </c>
      <c r="AD75" s="113" t="s">
        <v>1178</v>
      </c>
      <c r="AE75" s="108">
        <v>6.42</v>
      </c>
      <c r="AF75" s="108">
        <v>0.1605</v>
      </c>
      <c r="AG75" s="31"/>
      <c r="AH75" s="31"/>
      <c r="AI75" s="31"/>
      <c r="AJ75" s="188" t="s">
        <v>1306</v>
      </c>
      <c r="AK75" s="31"/>
      <c r="AL75" s="31"/>
      <c r="AM75" s="31"/>
      <c r="AN75" s="31"/>
      <c r="AO75" s="31"/>
      <c r="AP75" s="31"/>
    </row>
    <row r="76" spans="1:42" ht="63.75" x14ac:dyDescent="0.25">
      <c r="A76" s="131">
        <v>216</v>
      </c>
      <c r="B76" s="59" t="s">
        <v>1477</v>
      </c>
      <c r="C76" s="59" t="s">
        <v>805</v>
      </c>
      <c r="D76" s="59" t="s">
        <v>806</v>
      </c>
      <c r="E76" s="60" t="s">
        <v>807</v>
      </c>
      <c r="F76" s="173">
        <v>2</v>
      </c>
      <c r="G76" s="173"/>
      <c r="H76" s="174"/>
      <c r="I76" s="175"/>
      <c r="J76" s="176"/>
      <c r="K76" s="177"/>
      <c r="L76" s="178"/>
      <c r="M76" s="179"/>
      <c r="N76" s="180">
        <v>48</v>
      </c>
      <c r="O76" s="181"/>
      <c r="P76" s="181">
        <v>24</v>
      </c>
      <c r="Q76" s="182"/>
      <c r="R76" s="183">
        <v>13</v>
      </c>
      <c r="S76" s="8"/>
      <c r="T76" s="184">
        <v>60</v>
      </c>
      <c r="U76" s="173"/>
      <c r="V76" s="61">
        <f t="shared" si="1"/>
        <v>147</v>
      </c>
      <c r="W76" s="195"/>
      <c r="X76" s="66" t="s">
        <v>903</v>
      </c>
      <c r="Y76" s="66" t="s">
        <v>902</v>
      </c>
      <c r="Z76" s="67">
        <v>6.9</v>
      </c>
      <c r="AA76" s="66"/>
      <c r="AB76" s="113"/>
      <c r="AC76" s="114" t="s">
        <v>1179</v>
      </c>
      <c r="AD76" s="113" t="s">
        <v>1178</v>
      </c>
      <c r="AE76" s="108">
        <v>6.5299999999999994</v>
      </c>
      <c r="AF76" s="108">
        <v>0.16324999999999998</v>
      </c>
      <c r="AG76" s="31"/>
      <c r="AH76" s="31"/>
      <c r="AI76" s="31"/>
      <c r="AJ76" s="188" t="s">
        <v>1306</v>
      </c>
      <c r="AK76" s="31"/>
      <c r="AL76" s="31"/>
      <c r="AM76" s="31"/>
      <c r="AN76" s="31"/>
      <c r="AO76" s="31"/>
      <c r="AP76" s="31"/>
    </row>
    <row r="77" spans="1:42" ht="25.5" x14ac:dyDescent="0.25">
      <c r="A77" s="131">
        <v>217</v>
      </c>
      <c r="B77" s="59" t="s">
        <v>193</v>
      </c>
      <c r="C77" s="59" t="s">
        <v>194</v>
      </c>
      <c r="D77" s="59" t="s">
        <v>195</v>
      </c>
      <c r="E77" s="60" t="s">
        <v>196</v>
      </c>
      <c r="F77" s="173">
        <v>2</v>
      </c>
      <c r="G77" s="173"/>
      <c r="H77" s="174">
        <v>4</v>
      </c>
      <c r="I77" s="175">
        <v>10</v>
      </c>
      <c r="J77" s="176">
        <v>25</v>
      </c>
      <c r="K77" s="177">
        <v>20</v>
      </c>
      <c r="L77" s="178"/>
      <c r="M77" s="179"/>
      <c r="N77" s="180">
        <v>12</v>
      </c>
      <c r="O77" s="181"/>
      <c r="P77" s="181">
        <v>5</v>
      </c>
      <c r="Q77" s="182"/>
      <c r="R77" s="183">
        <v>5</v>
      </c>
      <c r="S77" s="9">
        <v>9</v>
      </c>
      <c r="T77" s="184"/>
      <c r="U77" s="173"/>
      <c r="V77" s="61">
        <f t="shared" si="1"/>
        <v>92</v>
      </c>
      <c r="W77" s="195"/>
      <c r="X77" s="66" t="s">
        <v>904</v>
      </c>
      <c r="Y77" s="66" t="s">
        <v>905</v>
      </c>
      <c r="Z77" s="67">
        <v>25.37</v>
      </c>
      <c r="AA77" s="66"/>
      <c r="AB77" s="113"/>
      <c r="AC77" s="114" t="s">
        <v>1180</v>
      </c>
      <c r="AD77" s="113" t="s">
        <v>905</v>
      </c>
      <c r="AE77" s="108">
        <v>24.560000000000002</v>
      </c>
      <c r="AF77" s="108">
        <v>2.4560000000000004</v>
      </c>
      <c r="AG77" s="31"/>
      <c r="AH77" s="31"/>
      <c r="AI77" s="31"/>
      <c r="AJ77" s="188" t="s">
        <v>1306</v>
      </c>
      <c r="AK77" s="31"/>
      <c r="AL77" s="31"/>
      <c r="AM77" s="31"/>
      <c r="AN77" s="31"/>
      <c r="AO77" s="31"/>
      <c r="AP77" s="31"/>
    </row>
    <row r="78" spans="1:42" ht="38.25" x14ac:dyDescent="0.25">
      <c r="A78" s="131">
        <v>218</v>
      </c>
      <c r="B78" s="59" t="s">
        <v>197</v>
      </c>
      <c r="C78" s="59" t="s">
        <v>198</v>
      </c>
      <c r="D78" s="59" t="s">
        <v>199</v>
      </c>
      <c r="E78" s="60" t="s">
        <v>200</v>
      </c>
      <c r="F78" s="173">
        <v>12</v>
      </c>
      <c r="G78" s="173"/>
      <c r="H78" s="174">
        <v>30</v>
      </c>
      <c r="I78" s="175">
        <v>36</v>
      </c>
      <c r="J78" s="176">
        <v>10</v>
      </c>
      <c r="K78" s="177">
        <v>90</v>
      </c>
      <c r="L78" s="178">
        <v>15</v>
      </c>
      <c r="M78" s="179"/>
      <c r="N78" s="180">
        <v>12</v>
      </c>
      <c r="O78" s="181">
        <v>18</v>
      </c>
      <c r="P78" s="181">
        <v>50</v>
      </c>
      <c r="Q78" s="182">
        <v>36</v>
      </c>
      <c r="R78" s="183">
        <v>20</v>
      </c>
      <c r="S78" s="8">
        <v>45</v>
      </c>
      <c r="T78" s="184">
        <v>60</v>
      </c>
      <c r="U78" s="173"/>
      <c r="V78" s="61">
        <f t="shared" si="1"/>
        <v>434</v>
      </c>
      <c r="W78" s="195"/>
      <c r="X78" s="66" t="s">
        <v>906</v>
      </c>
      <c r="Y78" s="66" t="s">
        <v>200</v>
      </c>
      <c r="Z78" s="67">
        <v>23.9</v>
      </c>
      <c r="AA78" s="66"/>
      <c r="AB78" s="113"/>
      <c r="AC78" s="114" t="s">
        <v>1171</v>
      </c>
      <c r="AD78" s="113" t="s">
        <v>200</v>
      </c>
      <c r="AE78" s="108">
        <v>21.84</v>
      </c>
      <c r="AF78" s="108">
        <v>3.64</v>
      </c>
      <c r="AG78" s="31"/>
      <c r="AH78" s="31"/>
      <c r="AI78" s="31"/>
      <c r="AJ78" s="188" t="s">
        <v>1306</v>
      </c>
      <c r="AK78" s="31"/>
      <c r="AL78" s="31"/>
      <c r="AM78" s="31"/>
      <c r="AN78" s="31"/>
      <c r="AO78" s="31"/>
      <c r="AP78" s="31"/>
    </row>
    <row r="79" spans="1:42" ht="51" x14ac:dyDescent="0.25">
      <c r="A79" s="131">
        <v>219</v>
      </c>
      <c r="B79" s="59" t="s">
        <v>201</v>
      </c>
      <c r="C79" s="59" t="s">
        <v>202</v>
      </c>
      <c r="D79" s="59" t="s">
        <v>203</v>
      </c>
      <c r="E79" s="60" t="s">
        <v>200</v>
      </c>
      <c r="F79" s="173">
        <v>12</v>
      </c>
      <c r="G79" s="173">
        <v>30</v>
      </c>
      <c r="H79" s="174">
        <v>10</v>
      </c>
      <c r="I79" s="175">
        <v>36</v>
      </c>
      <c r="J79" s="176"/>
      <c r="K79" s="177">
        <v>90</v>
      </c>
      <c r="L79" s="178">
        <v>12</v>
      </c>
      <c r="M79" s="179"/>
      <c r="N79" s="180">
        <v>24</v>
      </c>
      <c r="O79" s="181"/>
      <c r="P79" s="181"/>
      <c r="Q79" s="182"/>
      <c r="R79" s="183">
        <v>10</v>
      </c>
      <c r="S79" s="9">
        <v>45</v>
      </c>
      <c r="T79" s="184">
        <v>24</v>
      </c>
      <c r="U79" s="173">
        <v>80</v>
      </c>
      <c r="V79" s="61">
        <f t="shared" si="1"/>
        <v>373</v>
      </c>
      <c r="W79" s="194"/>
      <c r="X79" s="111" t="s">
        <v>883</v>
      </c>
      <c r="Y79" s="111" t="s">
        <v>200</v>
      </c>
      <c r="Z79" s="112">
        <v>36.25</v>
      </c>
      <c r="AA79" s="111"/>
      <c r="AB79" s="68"/>
      <c r="AC79" s="26" t="s">
        <v>1168</v>
      </c>
      <c r="AD79" s="68" t="s">
        <v>200</v>
      </c>
      <c r="AE79" s="63">
        <v>36.72</v>
      </c>
      <c r="AF79" s="63">
        <v>6.12</v>
      </c>
      <c r="AG79" s="31"/>
      <c r="AH79" s="31"/>
      <c r="AI79" s="31"/>
      <c r="AJ79" s="188" t="s">
        <v>1306</v>
      </c>
      <c r="AK79" s="31"/>
      <c r="AL79" s="31"/>
      <c r="AM79" s="31"/>
      <c r="AN79" s="31"/>
      <c r="AO79" s="31"/>
      <c r="AP79" s="31"/>
    </row>
    <row r="80" spans="1:42" ht="25.5" x14ac:dyDescent="0.25">
      <c r="A80" s="131">
        <v>220</v>
      </c>
      <c r="B80" s="59" t="s">
        <v>204</v>
      </c>
      <c r="C80" s="59" t="s">
        <v>205</v>
      </c>
      <c r="D80" s="59" t="s">
        <v>195</v>
      </c>
      <c r="E80" s="60" t="s">
        <v>206</v>
      </c>
      <c r="F80" s="173"/>
      <c r="G80" s="173"/>
      <c r="H80" s="174">
        <v>2</v>
      </c>
      <c r="I80" s="175"/>
      <c r="J80" s="176">
        <v>25</v>
      </c>
      <c r="K80" s="177">
        <v>20</v>
      </c>
      <c r="L80" s="178">
        <v>4</v>
      </c>
      <c r="M80" s="179"/>
      <c r="N80" s="180"/>
      <c r="O80" s="181"/>
      <c r="P80" s="181"/>
      <c r="Q80" s="182"/>
      <c r="R80" s="183">
        <v>10</v>
      </c>
      <c r="S80" s="9">
        <v>9</v>
      </c>
      <c r="T80" s="184"/>
      <c r="U80" s="173"/>
      <c r="V80" s="61">
        <f t="shared" si="1"/>
        <v>70</v>
      </c>
      <c r="W80" s="195"/>
      <c r="X80" s="66"/>
      <c r="Y80" s="66"/>
      <c r="Z80" s="67" t="s">
        <v>853</v>
      </c>
      <c r="AA80" s="66"/>
      <c r="AB80" s="113"/>
      <c r="AC80" s="114" t="s">
        <v>1180</v>
      </c>
      <c r="AD80" s="113" t="s">
        <v>905</v>
      </c>
      <c r="AE80" s="108">
        <v>23.180000000000003</v>
      </c>
      <c r="AF80" s="108">
        <v>1.1590000000000003</v>
      </c>
      <c r="AG80" s="31"/>
      <c r="AH80" s="31"/>
      <c r="AI80" s="31"/>
      <c r="AJ80" s="188" t="s">
        <v>1306</v>
      </c>
      <c r="AK80" s="31"/>
      <c r="AL80" s="31"/>
      <c r="AM80" s="31"/>
      <c r="AN80" s="31"/>
      <c r="AO80" s="31"/>
      <c r="AP80" s="31"/>
    </row>
    <row r="81" spans="1:42" ht="63.75" x14ac:dyDescent="0.25">
      <c r="A81" s="131">
        <v>221</v>
      </c>
      <c r="B81" s="59" t="s">
        <v>207</v>
      </c>
      <c r="C81" s="59" t="s">
        <v>208</v>
      </c>
      <c r="D81" s="59" t="s">
        <v>209</v>
      </c>
      <c r="E81" s="60" t="s">
        <v>200</v>
      </c>
      <c r="F81" s="173">
        <v>12</v>
      </c>
      <c r="G81" s="173"/>
      <c r="H81" s="174"/>
      <c r="I81" s="175"/>
      <c r="J81" s="176"/>
      <c r="K81" s="177"/>
      <c r="L81" s="178"/>
      <c r="M81" s="179"/>
      <c r="N81" s="180"/>
      <c r="O81" s="181"/>
      <c r="P81" s="181"/>
      <c r="Q81" s="182"/>
      <c r="R81" s="183">
        <v>20</v>
      </c>
      <c r="S81" s="8"/>
      <c r="T81" s="184"/>
      <c r="U81" s="173">
        <v>80</v>
      </c>
      <c r="V81" s="61">
        <f t="shared" si="1"/>
        <v>112</v>
      </c>
      <c r="W81" s="194"/>
      <c r="X81" s="111" t="s">
        <v>883</v>
      </c>
      <c r="Y81" s="111" t="s">
        <v>200</v>
      </c>
      <c r="Z81" s="112">
        <v>36.25</v>
      </c>
      <c r="AA81" s="111"/>
      <c r="AB81" s="68"/>
      <c r="AC81" s="26" t="s">
        <v>1168</v>
      </c>
      <c r="AD81" s="68" t="s">
        <v>200</v>
      </c>
      <c r="AE81" s="63">
        <v>36.519999999999996</v>
      </c>
      <c r="AF81" s="63">
        <v>6.086666666666666</v>
      </c>
      <c r="AG81" s="31"/>
      <c r="AH81" s="31"/>
      <c r="AI81" s="31"/>
      <c r="AJ81" s="188" t="s">
        <v>1306</v>
      </c>
      <c r="AK81" s="31"/>
      <c r="AL81" s="31"/>
      <c r="AM81" s="31"/>
      <c r="AN81" s="31"/>
      <c r="AO81" s="31"/>
      <c r="AP81" s="31"/>
    </row>
    <row r="82" spans="1:42" ht="51" x14ac:dyDescent="0.25">
      <c r="A82" s="131">
        <v>222</v>
      </c>
      <c r="B82" s="59" t="s">
        <v>210</v>
      </c>
      <c r="C82" s="59" t="s">
        <v>202</v>
      </c>
      <c r="D82" s="59" t="s">
        <v>203</v>
      </c>
      <c r="E82" s="60" t="s">
        <v>200</v>
      </c>
      <c r="F82" s="173">
        <v>9</v>
      </c>
      <c r="G82" s="173"/>
      <c r="H82" s="174">
        <v>10</v>
      </c>
      <c r="I82" s="175">
        <v>35</v>
      </c>
      <c r="J82" s="176">
        <v>20</v>
      </c>
      <c r="K82" s="177">
        <v>90</v>
      </c>
      <c r="L82" s="178">
        <v>15</v>
      </c>
      <c r="M82" s="179"/>
      <c r="N82" s="180">
        <v>24</v>
      </c>
      <c r="O82" s="181"/>
      <c r="P82" s="181"/>
      <c r="Q82" s="182"/>
      <c r="R82" s="183">
        <v>20</v>
      </c>
      <c r="S82" s="8">
        <v>45</v>
      </c>
      <c r="T82" s="184">
        <v>24</v>
      </c>
      <c r="U82" s="173"/>
      <c r="V82" s="61">
        <f t="shared" si="1"/>
        <v>292</v>
      </c>
      <c r="W82" s="194"/>
      <c r="X82" s="111" t="s">
        <v>883</v>
      </c>
      <c r="Y82" s="111" t="s">
        <v>200</v>
      </c>
      <c r="Z82" s="112">
        <v>36.25</v>
      </c>
      <c r="AA82" s="111"/>
      <c r="AB82" s="68"/>
      <c r="AC82" s="26" t="s">
        <v>1168</v>
      </c>
      <c r="AD82" s="68" t="s">
        <v>200</v>
      </c>
      <c r="AE82" s="63">
        <v>37.58</v>
      </c>
      <c r="AF82" s="63">
        <v>6.2633333333333328</v>
      </c>
      <c r="AG82" s="31"/>
      <c r="AH82" s="31"/>
      <c r="AI82" s="31"/>
      <c r="AJ82" s="188" t="s">
        <v>1306</v>
      </c>
      <c r="AK82" s="31"/>
      <c r="AL82" s="31"/>
      <c r="AM82" s="31"/>
      <c r="AN82" s="31"/>
      <c r="AO82" s="31"/>
      <c r="AP82" s="31"/>
    </row>
    <row r="83" spans="1:42" ht="25.5" x14ac:dyDescent="0.25">
      <c r="A83" s="131">
        <v>223</v>
      </c>
      <c r="B83" s="59" t="s">
        <v>211</v>
      </c>
      <c r="C83" s="59" t="s">
        <v>212</v>
      </c>
      <c r="D83" s="59" t="s">
        <v>213</v>
      </c>
      <c r="E83" s="60" t="s">
        <v>200</v>
      </c>
      <c r="F83" s="173">
        <v>4</v>
      </c>
      <c r="G83" s="173">
        <v>60</v>
      </c>
      <c r="H83" s="174">
        <v>10</v>
      </c>
      <c r="I83" s="175">
        <v>10</v>
      </c>
      <c r="J83" s="176">
        <v>20</v>
      </c>
      <c r="K83" s="177">
        <v>90</v>
      </c>
      <c r="L83" s="178"/>
      <c r="M83" s="179">
        <v>24</v>
      </c>
      <c r="N83" s="180"/>
      <c r="O83" s="181"/>
      <c r="P83" s="181">
        <v>50</v>
      </c>
      <c r="Q83" s="182"/>
      <c r="R83" s="183">
        <v>20</v>
      </c>
      <c r="S83" s="8">
        <v>45</v>
      </c>
      <c r="T83" s="184"/>
      <c r="U83" s="173">
        <v>60</v>
      </c>
      <c r="V83" s="61">
        <f t="shared" si="1"/>
        <v>393</v>
      </c>
      <c r="W83" s="195"/>
      <c r="X83" s="66" t="s">
        <v>906</v>
      </c>
      <c r="Y83" s="66" t="s">
        <v>200</v>
      </c>
      <c r="Z83" s="67">
        <v>31.9</v>
      </c>
      <c r="AA83" s="66"/>
      <c r="AB83" s="113"/>
      <c r="AC83" s="114" t="s">
        <v>1171</v>
      </c>
      <c r="AD83" s="113" t="s">
        <v>200</v>
      </c>
      <c r="AE83" s="108">
        <v>25.680000000000003</v>
      </c>
      <c r="AF83" s="108">
        <v>4.28</v>
      </c>
      <c r="AG83" s="31"/>
      <c r="AH83" s="31"/>
      <c r="AI83" s="31"/>
      <c r="AJ83" s="188" t="s">
        <v>1306</v>
      </c>
      <c r="AK83" s="31"/>
      <c r="AL83" s="31"/>
      <c r="AM83" s="31"/>
      <c r="AN83" s="31"/>
      <c r="AO83" s="31"/>
      <c r="AP83" s="31"/>
    </row>
    <row r="84" spans="1:42" ht="38.25" x14ac:dyDescent="0.25">
      <c r="A84" s="131">
        <v>224</v>
      </c>
      <c r="B84" s="59" t="s">
        <v>1524</v>
      </c>
      <c r="C84" s="59" t="s">
        <v>1525</v>
      </c>
      <c r="D84" s="59" t="s">
        <v>1527</v>
      </c>
      <c r="E84" s="60" t="s">
        <v>1526</v>
      </c>
      <c r="F84" s="173"/>
      <c r="G84" s="173"/>
      <c r="H84" s="174"/>
      <c r="I84" s="175"/>
      <c r="J84" s="176"/>
      <c r="K84" s="177"/>
      <c r="L84" s="178">
        <v>4</v>
      </c>
      <c r="M84" s="179">
        <v>4</v>
      </c>
      <c r="N84" s="180"/>
      <c r="O84" s="181"/>
      <c r="P84" s="181">
        <v>10</v>
      </c>
      <c r="Q84" s="182"/>
      <c r="R84" s="183">
        <v>10</v>
      </c>
      <c r="S84" s="8"/>
      <c r="T84" s="184"/>
      <c r="U84" s="173"/>
      <c r="V84" s="61">
        <f t="shared" si="1"/>
        <v>28</v>
      </c>
      <c r="W84" s="195"/>
      <c r="X84" s="66"/>
      <c r="Y84" s="66"/>
      <c r="Z84" s="67" t="s">
        <v>853</v>
      </c>
      <c r="AA84" s="66"/>
      <c r="AB84" s="113"/>
      <c r="AC84" s="114" t="s">
        <v>1181</v>
      </c>
      <c r="AD84" s="113" t="s">
        <v>116</v>
      </c>
      <c r="AE84" s="108">
        <v>38.409999999999997</v>
      </c>
      <c r="AF84" s="108">
        <v>1.2803333333333333</v>
      </c>
      <c r="AG84" s="31"/>
      <c r="AH84" s="31"/>
      <c r="AI84" s="31"/>
      <c r="AJ84" s="188" t="s">
        <v>1306</v>
      </c>
      <c r="AK84" s="31"/>
      <c r="AL84" s="31"/>
      <c r="AM84" s="31"/>
      <c r="AN84" s="31"/>
      <c r="AO84" s="31"/>
      <c r="AP84" s="31"/>
    </row>
    <row r="85" spans="1:42" ht="25.5" x14ac:dyDescent="0.25">
      <c r="A85" s="131">
        <v>225</v>
      </c>
      <c r="B85" s="59" t="s">
        <v>214</v>
      </c>
      <c r="C85" s="59" t="s">
        <v>215</v>
      </c>
      <c r="D85" s="59" t="s">
        <v>216</v>
      </c>
      <c r="E85" s="60" t="s">
        <v>217</v>
      </c>
      <c r="F85" s="173">
        <v>9</v>
      </c>
      <c r="G85" s="173"/>
      <c r="H85" s="174">
        <v>5</v>
      </c>
      <c r="I85" s="175">
        <v>6</v>
      </c>
      <c r="J85" s="176">
        <v>15</v>
      </c>
      <c r="K85" s="197">
        <v>100</v>
      </c>
      <c r="L85" s="178"/>
      <c r="M85" s="179"/>
      <c r="N85" s="180">
        <v>5</v>
      </c>
      <c r="O85" s="181"/>
      <c r="P85" s="181"/>
      <c r="Q85" s="182"/>
      <c r="R85" s="183">
        <v>10</v>
      </c>
      <c r="S85" s="8">
        <v>50</v>
      </c>
      <c r="T85" s="184"/>
      <c r="U85" s="173"/>
      <c r="V85" s="61">
        <f t="shared" si="1"/>
        <v>200</v>
      </c>
      <c r="W85" s="194"/>
      <c r="X85" s="111" t="s">
        <v>907</v>
      </c>
      <c r="Y85" s="111" t="s">
        <v>116</v>
      </c>
      <c r="Z85" s="112">
        <v>35.67</v>
      </c>
      <c r="AA85" s="111"/>
      <c r="AB85" s="68"/>
      <c r="AC85" s="26" t="s">
        <v>1182</v>
      </c>
      <c r="AD85" s="68" t="s">
        <v>116</v>
      </c>
      <c r="AE85" s="63">
        <v>35.75</v>
      </c>
      <c r="AF85" s="63">
        <v>1.1916666666666667</v>
      </c>
      <c r="AG85" s="31"/>
      <c r="AH85" s="31"/>
      <c r="AI85" s="31"/>
      <c r="AJ85" s="188" t="s">
        <v>1306</v>
      </c>
      <c r="AK85" s="31"/>
      <c r="AL85" s="31"/>
      <c r="AM85" s="31"/>
      <c r="AN85" s="31"/>
      <c r="AO85" s="31"/>
      <c r="AP85" s="31"/>
    </row>
    <row r="86" spans="1:42" ht="26.25" x14ac:dyDescent="0.25">
      <c r="A86" s="131">
        <v>226</v>
      </c>
      <c r="B86" s="59" t="s">
        <v>218</v>
      </c>
      <c r="C86" s="59"/>
      <c r="D86" s="59" t="s">
        <v>219</v>
      </c>
      <c r="E86" s="60" t="s">
        <v>220</v>
      </c>
      <c r="F86" s="173"/>
      <c r="G86" s="173"/>
      <c r="H86" s="174">
        <v>36</v>
      </c>
      <c r="I86" s="175"/>
      <c r="J86" s="176"/>
      <c r="K86" s="177">
        <v>50</v>
      </c>
      <c r="L86" s="178">
        <v>10</v>
      </c>
      <c r="M86" s="179"/>
      <c r="N86" s="180"/>
      <c r="O86" s="181"/>
      <c r="P86" s="181">
        <v>50</v>
      </c>
      <c r="Q86" s="182"/>
      <c r="R86" s="183">
        <v>50</v>
      </c>
      <c r="S86" s="8">
        <v>25</v>
      </c>
      <c r="T86" s="184"/>
      <c r="U86" s="173"/>
      <c r="V86" s="61">
        <f t="shared" si="1"/>
        <v>221</v>
      </c>
      <c r="W86" s="194"/>
      <c r="X86" s="111" t="s">
        <v>908</v>
      </c>
      <c r="Y86" s="111" t="s">
        <v>909</v>
      </c>
      <c r="Z86" s="112">
        <v>3.69</v>
      </c>
      <c r="AA86" s="111"/>
      <c r="AB86" s="68"/>
      <c r="AC86" s="26" t="s">
        <v>1183</v>
      </c>
      <c r="AD86" s="68" t="s">
        <v>1184</v>
      </c>
      <c r="AE86" s="63">
        <v>4.05</v>
      </c>
      <c r="AF86" s="63">
        <v>0.16874999999999998</v>
      </c>
      <c r="AG86" s="31"/>
      <c r="AH86" s="31"/>
      <c r="AI86" s="31"/>
      <c r="AJ86" s="188" t="s">
        <v>1306</v>
      </c>
      <c r="AK86" s="31"/>
      <c r="AL86" s="31"/>
      <c r="AM86" s="31"/>
      <c r="AN86" s="31"/>
      <c r="AO86" s="31"/>
      <c r="AP86" s="31"/>
    </row>
    <row r="87" spans="1:42" ht="15.75" x14ac:dyDescent="0.25">
      <c r="A87" s="131"/>
      <c r="B87" s="72" t="s">
        <v>221</v>
      </c>
      <c r="C87" s="73"/>
      <c r="D87" s="73"/>
      <c r="E87" s="74"/>
      <c r="F87" s="152"/>
      <c r="G87" s="152"/>
      <c r="H87" s="198"/>
      <c r="I87" s="199"/>
      <c r="J87" s="200"/>
      <c r="K87" s="201"/>
      <c r="L87" s="202"/>
      <c r="M87" s="203"/>
      <c r="N87" s="156"/>
      <c r="O87" s="200"/>
      <c r="P87" s="200"/>
      <c r="Q87" s="158"/>
      <c r="R87" s="159"/>
      <c r="S87" s="14"/>
      <c r="T87" s="204"/>
      <c r="U87" s="152"/>
      <c r="V87" s="61">
        <f t="shared" si="1"/>
        <v>0</v>
      </c>
      <c r="W87" s="195"/>
      <c r="X87" s="66"/>
      <c r="Y87" s="66"/>
      <c r="Z87" s="67"/>
      <c r="AA87" s="66"/>
      <c r="AB87" s="68"/>
      <c r="AC87" s="26"/>
      <c r="AD87" s="68"/>
      <c r="AE87" s="63" t="s">
        <v>853</v>
      </c>
      <c r="AF87" s="63" t="s">
        <v>1077</v>
      </c>
      <c r="AG87" s="31"/>
      <c r="AH87" s="31"/>
      <c r="AI87" s="31"/>
      <c r="AJ87" s="188" t="s">
        <v>1306</v>
      </c>
      <c r="AK87" s="31"/>
      <c r="AL87" s="31"/>
      <c r="AM87" s="31"/>
      <c r="AN87" s="31"/>
      <c r="AO87" s="31"/>
      <c r="AP87" s="31"/>
    </row>
    <row r="88" spans="1:42" ht="25.5" x14ac:dyDescent="0.25">
      <c r="A88" s="131">
        <v>301</v>
      </c>
      <c r="B88" s="59" t="s">
        <v>222</v>
      </c>
      <c r="C88" s="59" t="s">
        <v>223</v>
      </c>
      <c r="D88" s="59" t="s">
        <v>178</v>
      </c>
      <c r="E88" s="60" t="s">
        <v>200</v>
      </c>
      <c r="F88" s="173">
        <v>6</v>
      </c>
      <c r="G88" s="173">
        <v>25</v>
      </c>
      <c r="H88" s="174">
        <v>5</v>
      </c>
      <c r="I88" s="175">
        <v>15</v>
      </c>
      <c r="J88" s="176">
        <v>35</v>
      </c>
      <c r="K88" s="177">
        <v>90</v>
      </c>
      <c r="L88" s="178"/>
      <c r="M88" s="179">
        <v>24</v>
      </c>
      <c r="N88" s="180">
        <v>24</v>
      </c>
      <c r="O88" s="181"/>
      <c r="P88" s="181"/>
      <c r="Q88" s="182"/>
      <c r="R88" s="183">
        <v>10</v>
      </c>
      <c r="S88" s="8">
        <v>45</v>
      </c>
      <c r="T88" s="184"/>
      <c r="U88" s="173">
        <v>80</v>
      </c>
      <c r="V88" s="61">
        <f t="shared" si="1"/>
        <v>359</v>
      </c>
      <c r="W88" s="195"/>
      <c r="X88" s="66" t="s">
        <v>883</v>
      </c>
      <c r="Y88" s="66" t="s">
        <v>200</v>
      </c>
      <c r="Z88" s="67">
        <v>23.92</v>
      </c>
      <c r="AA88" s="66"/>
      <c r="AB88" s="113"/>
      <c r="AC88" s="114" t="s">
        <v>1168</v>
      </c>
      <c r="AD88" s="113" t="s">
        <v>200</v>
      </c>
      <c r="AE88" s="108">
        <v>21.42</v>
      </c>
      <c r="AF88" s="108">
        <v>3.5700000000000003</v>
      </c>
      <c r="AG88" s="31"/>
      <c r="AH88" s="31"/>
      <c r="AI88" s="31"/>
      <c r="AJ88" s="188" t="s">
        <v>1306</v>
      </c>
      <c r="AK88" s="31"/>
      <c r="AL88" s="31"/>
      <c r="AM88" s="31"/>
      <c r="AN88" s="31"/>
      <c r="AO88" s="31"/>
      <c r="AP88" s="31"/>
    </row>
    <row r="89" spans="1:42" ht="51" x14ac:dyDescent="0.25">
      <c r="A89" s="131">
        <v>302</v>
      </c>
      <c r="B89" s="59" t="s">
        <v>224</v>
      </c>
      <c r="C89" s="59" t="s">
        <v>225</v>
      </c>
      <c r="D89" s="59" t="s">
        <v>226</v>
      </c>
      <c r="E89" s="60" t="s">
        <v>200</v>
      </c>
      <c r="F89" s="173">
        <v>6</v>
      </c>
      <c r="G89" s="173"/>
      <c r="H89" s="174"/>
      <c r="I89" s="175">
        <v>5</v>
      </c>
      <c r="J89" s="176"/>
      <c r="K89" s="177">
        <v>30</v>
      </c>
      <c r="L89" s="178">
        <v>4</v>
      </c>
      <c r="M89" s="179">
        <v>12</v>
      </c>
      <c r="N89" s="180"/>
      <c r="O89" s="181"/>
      <c r="P89" s="181"/>
      <c r="Q89" s="182"/>
      <c r="R89" s="183">
        <v>5</v>
      </c>
      <c r="S89" s="8">
        <v>10</v>
      </c>
      <c r="T89" s="184"/>
      <c r="U89" s="173"/>
      <c r="V89" s="61">
        <f t="shared" si="1"/>
        <v>72</v>
      </c>
      <c r="W89" s="195"/>
      <c r="X89" s="66" t="s">
        <v>883</v>
      </c>
      <c r="Y89" s="66" t="s">
        <v>200</v>
      </c>
      <c r="Z89" s="67">
        <v>27.62</v>
      </c>
      <c r="AA89" s="66"/>
      <c r="AB89" s="113"/>
      <c r="AC89" s="114" t="s">
        <v>1168</v>
      </c>
      <c r="AD89" s="113" t="s">
        <v>200</v>
      </c>
      <c r="AE89" s="108">
        <v>24.78</v>
      </c>
      <c r="AF89" s="108">
        <v>4.13</v>
      </c>
      <c r="AG89" s="31"/>
      <c r="AH89" s="31"/>
      <c r="AI89" s="31"/>
      <c r="AJ89" s="188" t="s">
        <v>1306</v>
      </c>
      <c r="AK89" s="31"/>
      <c r="AL89" s="31"/>
      <c r="AM89" s="31"/>
      <c r="AN89" s="31"/>
      <c r="AO89" s="31"/>
      <c r="AP89" s="31"/>
    </row>
    <row r="90" spans="1:42" ht="38.25" x14ac:dyDescent="0.25">
      <c r="A90" s="131">
        <v>303</v>
      </c>
      <c r="B90" s="59" t="s">
        <v>227</v>
      </c>
      <c r="C90" s="59" t="s">
        <v>228</v>
      </c>
      <c r="D90" s="59" t="s">
        <v>229</v>
      </c>
      <c r="E90" s="60" t="s">
        <v>200</v>
      </c>
      <c r="F90" s="173">
        <v>4</v>
      </c>
      <c r="G90" s="173"/>
      <c r="H90" s="174"/>
      <c r="I90" s="175"/>
      <c r="J90" s="176">
        <v>15</v>
      </c>
      <c r="K90" s="177"/>
      <c r="L90" s="178"/>
      <c r="M90" s="179">
        <v>12</v>
      </c>
      <c r="N90" s="180"/>
      <c r="O90" s="181"/>
      <c r="P90" s="181"/>
      <c r="Q90" s="182"/>
      <c r="R90" s="183">
        <v>10</v>
      </c>
      <c r="S90" s="8"/>
      <c r="T90" s="184"/>
      <c r="U90" s="173">
        <v>60</v>
      </c>
      <c r="V90" s="61">
        <f t="shared" si="1"/>
        <v>101</v>
      </c>
      <c r="W90" s="195"/>
      <c r="X90" s="66" t="s">
        <v>883</v>
      </c>
      <c r="Y90" s="66" t="s">
        <v>200</v>
      </c>
      <c r="Z90" s="67">
        <v>24.67</v>
      </c>
      <c r="AA90" s="66"/>
      <c r="AB90" s="113"/>
      <c r="AC90" s="114" t="s">
        <v>1168</v>
      </c>
      <c r="AD90" s="113" t="s">
        <v>200</v>
      </c>
      <c r="AE90" s="108">
        <v>20.8</v>
      </c>
      <c r="AF90" s="108">
        <v>3.4666666666666668</v>
      </c>
      <c r="AG90" s="31"/>
      <c r="AH90" s="31"/>
      <c r="AI90" s="31"/>
      <c r="AJ90" s="188" t="s">
        <v>1306</v>
      </c>
      <c r="AK90" s="31"/>
      <c r="AL90" s="31"/>
      <c r="AM90" s="31"/>
      <c r="AN90" s="31"/>
      <c r="AO90" s="31"/>
      <c r="AP90" s="31"/>
    </row>
    <row r="91" spans="1:42" ht="26.25" x14ac:dyDescent="0.25">
      <c r="A91" s="131">
        <v>304</v>
      </c>
      <c r="B91" s="59" t="s">
        <v>230</v>
      </c>
      <c r="C91" s="59" t="s">
        <v>231</v>
      </c>
      <c r="D91" s="59" t="s">
        <v>232</v>
      </c>
      <c r="E91" s="60" t="s">
        <v>233</v>
      </c>
      <c r="F91" s="173">
        <v>9</v>
      </c>
      <c r="G91" s="173"/>
      <c r="H91" s="174">
        <v>9</v>
      </c>
      <c r="I91" s="175"/>
      <c r="J91" s="176">
        <v>20</v>
      </c>
      <c r="K91" s="177">
        <v>40</v>
      </c>
      <c r="L91" s="178">
        <v>5</v>
      </c>
      <c r="M91" s="179">
        <v>12</v>
      </c>
      <c r="N91" s="180"/>
      <c r="O91" s="181"/>
      <c r="P91" s="181"/>
      <c r="Q91" s="182"/>
      <c r="R91" s="183">
        <v>10</v>
      </c>
      <c r="S91" s="8">
        <v>20</v>
      </c>
      <c r="T91" s="184"/>
      <c r="U91" s="173"/>
      <c r="V91" s="61">
        <f t="shared" si="1"/>
        <v>125</v>
      </c>
      <c r="W91" s="194"/>
      <c r="X91" s="111" t="s">
        <v>910</v>
      </c>
      <c r="Y91" s="111" t="s">
        <v>911</v>
      </c>
      <c r="Z91" s="112">
        <v>23.52</v>
      </c>
      <c r="AA91" s="111"/>
      <c r="AB91" s="68"/>
      <c r="AC91" s="26" t="s">
        <v>1185</v>
      </c>
      <c r="AD91" s="68" t="s">
        <v>1186</v>
      </c>
      <c r="AE91" s="63">
        <v>24.400000000000002</v>
      </c>
      <c r="AF91" s="63">
        <v>4.0666666666666673</v>
      </c>
      <c r="AG91" s="31"/>
      <c r="AH91" s="31"/>
      <c r="AI91" s="31"/>
      <c r="AJ91" s="188" t="s">
        <v>1306</v>
      </c>
      <c r="AK91" s="31"/>
      <c r="AL91" s="31"/>
      <c r="AM91" s="31"/>
      <c r="AN91" s="31"/>
      <c r="AO91" s="31"/>
      <c r="AP91" s="31"/>
    </row>
    <row r="92" spans="1:42" ht="26.25" x14ac:dyDescent="0.25">
      <c r="A92" s="131">
        <v>305</v>
      </c>
      <c r="B92" s="59" t="s">
        <v>234</v>
      </c>
      <c r="C92" s="59" t="s">
        <v>235</v>
      </c>
      <c r="D92" s="59" t="s">
        <v>236</v>
      </c>
      <c r="E92" s="60" t="s">
        <v>237</v>
      </c>
      <c r="F92" s="173"/>
      <c r="G92" s="173">
        <v>96</v>
      </c>
      <c r="H92" s="174"/>
      <c r="I92" s="175"/>
      <c r="J92" s="176"/>
      <c r="K92" s="177"/>
      <c r="L92" s="178"/>
      <c r="M92" s="179"/>
      <c r="N92" s="180">
        <v>24</v>
      </c>
      <c r="O92" s="181"/>
      <c r="P92" s="181">
        <v>25</v>
      </c>
      <c r="Q92" s="182"/>
      <c r="R92" s="183">
        <v>10</v>
      </c>
      <c r="S92" s="8"/>
      <c r="T92" s="184">
        <v>28</v>
      </c>
      <c r="U92" s="173">
        <v>100</v>
      </c>
      <c r="V92" s="61">
        <f t="shared" si="1"/>
        <v>283</v>
      </c>
      <c r="W92" s="194"/>
      <c r="X92" s="111" t="s">
        <v>910</v>
      </c>
      <c r="Y92" s="111" t="s">
        <v>912</v>
      </c>
      <c r="Z92" s="112">
        <v>23.52</v>
      </c>
      <c r="AA92" s="111"/>
      <c r="AB92" s="68"/>
      <c r="AC92" s="26" t="s">
        <v>1185</v>
      </c>
      <c r="AD92" s="68" t="s">
        <v>1187</v>
      </c>
      <c r="AE92" s="63">
        <v>24.360000000000003</v>
      </c>
      <c r="AF92" s="63" t="s">
        <v>1077</v>
      </c>
      <c r="AG92" s="31"/>
      <c r="AH92" s="31"/>
      <c r="AI92" s="31"/>
      <c r="AJ92" s="188" t="s">
        <v>1306</v>
      </c>
      <c r="AK92" s="31"/>
      <c r="AL92" s="31"/>
      <c r="AM92" s="31"/>
      <c r="AN92" s="31"/>
      <c r="AO92" s="31"/>
      <c r="AP92" s="31"/>
    </row>
    <row r="93" spans="1:42" ht="51" x14ac:dyDescent="0.25">
      <c r="A93" s="131">
        <v>306</v>
      </c>
      <c r="B93" s="59" t="s">
        <v>238</v>
      </c>
      <c r="C93" s="59" t="s">
        <v>239</v>
      </c>
      <c r="D93" s="59" t="s">
        <v>240</v>
      </c>
      <c r="E93" s="60" t="s">
        <v>200</v>
      </c>
      <c r="F93" s="173">
        <v>6</v>
      </c>
      <c r="G93" s="173">
        <v>30</v>
      </c>
      <c r="H93" s="174"/>
      <c r="I93" s="175"/>
      <c r="J93" s="176"/>
      <c r="K93" s="177"/>
      <c r="L93" s="178"/>
      <c r="M93" s="179"/>
      <c r="N93" s="180">
        <v>24</v>
      </c>
      <c r="O93" s="181"/>
      <c r="P93" s="181"/>
      <c r="Q93" s="182"/>
      <c r="R93" s="183">
        <v>10</v>
      </c>
      <c r="S93" s="8"/>
      <c r="T93" s="184"/>
      <c r="U93" s="173"/>
      <c r="V93" s="61">
        <f t="shared" si="1"/>
        <v>70</v>
      </c>
      <c r="W93" s="195"/>
      <c r="X93" s="66" t="s">
        <v>883</v>
      </c>
      <c r="Y93" s="66" t="s">
        <v>200</v>
      </c>
      <c r="Z93" s="67">
        <v>24.67</v>
      </c>
      <c r="AA93" s="66"/>
      <c r="AB93" s="113"/>
      <c r="AC93" s="114" t="s">
        <v>1168</v>
      </c>
      <c r="AD93" s="113" t="s">
        <v>200</v>
      </c>
      <c r="AE93" s="108">
        <v>20.720000000000002</v>
      </c>
      <c r="AF93" s="108">
        <v>3.4533333333333336</v>
      </c>
      <c r="AG93" s="31"/>
      <c r="AH93" s="31"/>
      <c r="AI93" s="31"/>
      <c r="AJ93" s="188" t="s">
        <v>1306</v>
      </c>
      <c r="AK93" s="31"/>
      <c r="AL93" s="31"/>
      <c r="AM93" s="31"/>
      <c r="AN93" s="31"/>
      <c r="AO93" s="31"/>
      <c r="AP93" s="31"/>
    </row>
    <row r="94" spans="1:42" ht="25.5" x14ac:dyDescent="0.25">
      <c r="A94" s="131">
        <v>307</v>
      </c>
      <c r="B94" s="59" t="s">
        <v>241</v>
      </c>
      <c r="C94" s="59" t="s">
        <v>242</v>
      </c>
      <c r="D94" s="59" t="s">
        <v>216</v>
      </c>
      <c r="E94" s="60" t="s">
        <v>153</v>
      </c>
      <c r="F94" s="173">
        <v>6</v>
      </c>
      <c r="G94" s="173"/>
      <c r="H94" s="174">
        <v>4</v>
      </c>
      <c r="I94" s="175"/>
      <c r="J94" s="176">
        <v>40</v>
      </c>
      <c r="K94" s="177">
        <v>40</v>
      </c>
      <c r="L94" s="178"/>
      <c r="M94" s="179"/>
      <c r="N94" s="180">
        <v>2</v>
      </c>
      <c r="O94" s="181"/>
      <c r="P94" s="181"/>
      <c r="Q94" s="182"/>
      <c r="R94" s="183">
        <v>10</v>
      </c>
      <c r="S94" s="8">
        <v>10</v>
      </c>
      <c r="T94" s="184"/>
      <c r="U94" s="173">
        <v>60</v>
      </c>
      <c r="V94" s="61">
        <f t="shared" si="1"/>
        <v>172</v>
      </c>
      <c r="W94" s="194"/>
      <c r="X94" s="111" t="s">
        <v>883</v>
      </c>
      <c r="Y94" s="111" t="s">
        <v>913</v>
      </c>
      <c r="Z94" s="112">
        <v>14.2</v>
      </c>
      <c r="AA94" s="111"/>
      <c r="AB94" s="68"/>
      <c r="AC94" s="26" t="s">
        <v>1182</v>
      </c>
      <c r="AD94" s="68" t="s">
        <v>913</v>
      </c>
      <c r="AE94" s="63">
        <v>14.94</v>
      </c>
      <c r="AF94" s="63">
        <v>0.747</v>
      </c>
      <c r="AG94" s="31"/>
      <c r="AH94" s="31"/>
      <c r="AI94" s="31"/>
      <c r="AJ94" s="188" t="s">
        <v>1306</v>
      </c>
      <c r="AK94" s="31"/>
      <c r="AL94" s="31"/>
      <c r="AM94" s="31"/>
      <c r="AN94" s="31"/>
      <c r="AO94" s="31"/>
      <c r="AP94" s="31"/>
    </row>
    <row r="95" spans="1:42" ht="25.5" x14ac:dyDescent="0.25">
      <c r="A95" s="131">
        <v>308</v>
      </c>
      <c r="B95" s="59" t="s">
        <v>243</v>
      </c>
      <c r="C95" s="59"/>
      <c r="D95" s="59" t="s">
        <v>216</v>
      </c>
      <c r="E95" s="60" t="s">
        <v>159</v>
      </c>
      <c r="F95" s="173">
        <v>4</v>
      </c>
      <c r="G95" s="173"/>
      <c r="H95" s="174">
        <v>4</v>
      </c>
      <c r="I95" s="175">
        <v>6</v>
      </c>
      <c r="J95" s="176">
        <v>20</v>
      </c>
      <c r="K95" s="177"/>
      <c r="L95" s="178">
        <v>3</v>
      </c>
      <c r="M95" s="179"/>
      <c r="N95" s="180"/>
      <c r="O95" s="181"/>
      <c r="P95" s="181"/>
      <c r="Q95" s="182"/>
      <c r="R95" s="183">
        <v>5</v>
      </c>
      <c r="S95" s="8"/>
      <c r="T95" s="184"/>
      <c r="U95" s="173"/>
      <c r="V95" s="61">
        <f t="shared" si="1"/>
        <v>42</v>
      </c>
      <c r="W95" s="194"/>
      <c r="X95" s="111" t="s">
        <v>907</v>
      </c>
      <c r="Y95" s="111" t="s">
        <v>914</v>
      </c>
      <c r="Z95" s="112">
        <v>25.8</v>
      </c>
      <c r="AA95" s="111"/>
      <c r="AB95" s="68"/>
      <c r="AC95" s="26" t="s">
        <v>1182</v>
      </c>
      <c r="AD95" s="68" t="s">
        <v>914</v>
      </c>
      <c r="AE95" s="63">
        <v>25.82</v>
      </c>
      <c r="AF95" s="63">
        <v>1.0758333333333334</v>
      </c>
      <c r="AG95" s="31"/>
      <c r="AH95" s="31"/>
      <c r="AI95" s="31"/>
      <c r="AJ95" s="188" t="s">
        <v>1306</v>
      </c>
      <c r="AK95" s="31"/>
      <c r="AL95" s="31"/>
      <c r="AM95" s="31"/>
      <c r="AN95" s="31"/>
      <c r="AO95" s="31"/>
      <c r="AP95" s="31"/>
    </row>
    <row r="96" spans="1:42" ht="25.5" x14ac:dyDescent="0.25">
      <c r="A96" s="131">
        <v>309</v>
      </c>
      <c r="B96" s="59" t="s">
        <v>244</v>
      </c>
      <c r="C96" s="59" t="s">
        <v>245</v>
      </c>
      <c r="D96" s="59" t="s">
        <v>246</v>
      </c>
      <c r="E96" s="60" t="s">
        <v>247</v>
      </c>
      <c r="F96" s="173">
        <v>4</v>
      </c>
      <c r="G96" s="173"/>
      <c r="H96" s="174">
        <v>9</v>
      </c>
      <c r="I96" s="175"/>
      <c r="J96" s="176"/>
      <c r="K96" s="177">
        <v>30</v>
      </c>
      <c r="L96" s="178">
        <v>5</v>
      </c>
      <c r="M96" s="179"/>
      <c r="N96" s="180">
        <v>5</v>
      </c>
      <c r="O96" s="181"/>
      <c r="P96" s="181">
        <v>12</v>
      </c>
      <c r="Q96" s="182">
        <v>2</v>
      </c>
      <c r="R96" s="183">
        <v>54</v>
      </c>
      <c r="S96" s="8">
        <v>15</v>
      </c>
      <c r="T96" s="184">
        <v>6</v>
      </c>
      <c r="U96" s="173">
        <v>30</v>
      </c>
      <c r="V96" s="61">
        <f t="shared" si="1"/>
        <v>172</v>
      </c>
      <c r="W96" s="194"/>
      <c r="X96" s="111" t="s">
        <v>883</v>
      </c>
      <c r="Y96" s="111" t="s">
        <v>200</v>
      </c>
      <c r="Z96" s="112">
        <v>47.88</v>
      </c>
      <c r="AA96" s="111"/>
      <c r="AB96" s="68"/>
      <c r="AC96" s="26"/>
      <c r="AD96" s="68"/>
      <c r="AE96" s="63" t="s">
        <v>853</v>
      </c>
      <c r="AF96" s="63" t="s">
        <v>1077</v>
      </c>
      <c r="AG96" s="31"/>
      <c r="AH96" s="31"/>
      <c r="AI96" s="31"/>
      <c r="AJ96" s="188" t="s">
        <v>1306</v>
      </c>
      <c r="AK96" s="31"/>
      <c r="AL96" s="31"/>
      <c r="AM96" s="31"/>
      <c r="AN96" s="31"/>
      <c r="AO96" s="31"/>
      <c r="AP96" s="31"/>
    </row>
    <row r="97" spans="1:42" ht="25.5" x14ac:dyDescent="0.25">
      <c r="A97" s="131">
        <v>310</v>
      </c>
      <c r="B97" s="59" t="s">
        <v>248</v>
      </c>
      <c r="C97" s="59" t="s">
        <v>249</v>
      </c>
      <c r="D97" s="59" t="s">
        <v>246</v>
      </c>
      <c r="E97" s="60" t="s">
        <v>250</v>
      </c>
      <c r="F97" s="173"/>
      <c r="G97" s="173">
        <v>6</v>
      </c>
      <c r="H97" s="174">
        <v>4</v>
      </c>
      <c r="I97" s="175"/>
      <c r="J97" s="176">
        <v>6</v>
      </c>
      <c r="K97" s="177">
        <v>20</v>
      </c>
      <c r="L97" s="178"/>
      <c r="M97" s="179">
        <v>4</v>
      </c>
      <c r="N97" s="180"/>
      <c r="O97" s="181"/>
      <c r="P97" s="181">
        <v>4</v>
      </c>
      <c r="Q97" s="182">
        <v>2</v>
      </c>
      <c r="R97" s="183">
        <v>6</v>
      </c>
      <c r="S97" s="8">
        <v>9</v>
      </c>
      <c r="T97" s="184">
        <v>2</v>
      </c>
      <c r="U97" s="173"/>
      <c r="V97" s="61">
        <f t="shared" si="1"/>
        <v>63</v>
      </c>
      <c r="W97" s="195"/>
      <c r="X97" s="66" t="s">
        <v>915</v>
      </c>
      <c r="Y97" s="66" t="s">
        <v>916</v>
      </c>
      <c r="Z97" s="67">
        <v>8.8800000000000008</v>
      </c>
      <c r="AA97" s="66"/>
      <c r="AB97" s="113"/>
      <c r="AC97" s="114" t="s">
        <v>1168</v>
      </c>
      <c r="AD97" s="113" t="s">
        <v>1188</v>
      </c>
      <c r="AE97" s="108">
        <v>40.35</v>
      </c>
      <c r="AF97" s="108">
        <v>2.69</v>
      </c>
      <c r="AG97" s="31"/>
      <c r="AH97" s="31"/>
      <c r="AI97" s="31"/>
      <c r="AJ97" s="188" t="s">
        <v>1306</v>
      </c>
      <c r="AK97" s="31"/>
      <c r="AL97" s="31"/>
      <c r="AM97" s="31"/>
      <c r="AN97" s="31"/>
      <c r="AO97" s="31"/>
      <c r="AP97" s="31"/>
    </row>
    <row r="98" spans="1:42" ht="25.5" x14ac:dyDescent="0.25">
      <c r="A98" s="131">
        <v>311</v>
      </c>
      <c r="B98" s="59" t="s">
        <v>251</v>
      </c>
      <c r="C98" s="59" t="s">
        <v>252</v>
      </c>
      <c r="D98" s="75" t="s">
        <v>216</v>
      </c>
      <c r="E98" s="60" t="s">
        <v>153</v>
      </c>
      <c r="F98" s="173">
        <v>6</v>
      </c>
      <c r="G98" s="173"/>
      <c r="H98" s="174">
        <v>2</v>
      </c>
      <c r="I98" s="175"/>
      <c r="J98" s="176">
        <v>320</v>
      </c>
      <c r="K98" s="177">
        <v>5</v>
      </c>
      <c r="L98" s="178">
        <v>1</v>
      </c>
      <c r="M98" s="179"/>
      <c r="N98" s="180">
        <v>12</v>
      </c>
      <c r="O98" s="181"/>
      <c r="P98" s="181"/>
      <c r="Q98" s="182"/>
      <c r="R98" s="183">
        <v>6</v>
      </c>
      <c r="S98" s="8"/>
      <c r="T98" s="184"/>
      <c r="U98" s="173">
        <v>50</v>
      </c>
      <c r="V98" s="61">
        <f t="shared" si="1"/>
        <v>402</v>
      </c>
      <c r="W98" s="194"/>
      <c r="X98" s="111" t="s">
        <v>883</v>
      </c>
      <c r="Y98" s="111" t="s">
        <v>913</v>
      </c>
      <c r="Z98" s="112">
        <v>14.58</v>
      </c>
      <c r="AA98" s="111"/>
      <c r="AB98" s="68"/>
      <c r="AC98" s="26" t="s">
        <v>1182</v>
      </c>
      <c r="AD98" s="68" t="s">
        <v>913</v>
      </c>
      <c r="AE98" s="63">
        <v>17.380000000000003</v>
      </c>
      <c r="AF98" s="63">
        <v>0.86900000000000011</v>
      </c>
      <c r="AG98" s="31"/>
      <c r="AH98" s="31"/>
      <c r="AI98" s="31"/>
      <c r="AJ98" s="188" t="s">
        <v>1306</v>
      </c>
      <c r="AK98" s="31"/>
      <c r="AL98" s="31"/>
      <c r="AM98" s="31"/>
      <c r="AN98" s="31"/>
      <c r="AO98" s="31"/>
      <c r="AP98" s="31"/>
    </row>
    <row r="99" spans="1:42" ht="26.25" x14ac:dyDescent="0.25">
      <c r="A99" s="131">
        <v>312</v>
      </c>
      <c r="B99" s="59" t="s">
        <v>253</v>
      </c>
      <c r="C99" s="59" t="s">
        <v>254</v>
      </c>
      <c r="D99" s="59" t="s">
        <v>246</v>
      </c>
      <c r="E99" s="60" t="s">
        <v>255</v>
      </c>
      <c r="F99" s="173"/>
      <c r="G99" s="173"/>
      <c r="H99" s="174">
        <v>2</v>
      </c>
      <c r="I99" s="175"/>
      <c r="J99" s="176"/>
      <c r="K99" s="177"/>
      <c r="L99" s="178"/>
      <c r="M99" s="179"/>
      <c r="N99" s="180"/>
      <c r="O99" s="181"/>
      <c r="P99" s="181">
        <v>2</v>
      </c>
      <c r="Q99" s="182"/>
      <c r="R99" s="183">
        <v>6</v>
      </c>
      <c r="S99" s="8"/>
      <c r="T99" s="184">
        <v>2</v>
      </c>
      <c r="U99" s="173"/>
      <c r="V99" s="61">
        <f t="shared" si="1"/>
        <v>12</v>
      </c>
      <c r="W99" s="194"/>
      <c r="X99" s="111" t="s">
        <v>917</v>
      </c>
      <c r="Y99" s="111" t="s">
        <v>918</v>
      </c>
      <c r="Z99" s="112">
        <v>35.39</v>
      </c>
      <c r="AA99" s="111"/>
      <c r="AB99" s="68"/>
      <c r="AC99" s="26"/>
      <c r="AD99" s="68"/>
      <c r="AE99" s="63" t="s">
        <v>853</v>
      </c>
      <c r="AF99" s="63" t="s">
        <v>1077</v>
      </c>
      <c r="AG99" s="31"/>
      <c r="AH99" s="31"/>
      <c r="AI99" s="31"/>
      <c r="AJ99" s="188" t="s">
        <v>1306</v>
      </c>
      <c r="AK99" s="31"/>
      <c r="AL99" s="31"/>
      <c r="AM99" s="31"/>
      <c r="AN99" s="31"/>
      <c r="AO99" s="31"/>
      <c r="AP99" s="31"/>
    </row>
    <row r="100" spans="1:42" ht="25.5" x14ac:dyDescent="0.25">
      <c r="A100" s="131">
        <v>313</v>
      </c>
      <c r="B100" s="59" t="s">
        <v>256</v>
      </c>
      <c r="C100" s="59" t="s">
        <v>257</v>
      </c>
      <c r="D100" s="59" t="s">
        <v>246</v>
      </c>
      <c r="E100" s="60" t="s">
        <v>258</v>
      </c>
      <c r="F100" s="173"/>
      <c r="G100" s="173"/>
      <c r="H100" s="174">
        <v>7</v>
      </c>
      <c r="I100" s="175"/>
      <c r="J100" s="176"/>
      <c r="K100" s="177">
        <v>20</v>
      </c>
      <c r="L100" s="178">
        <v>1</v>
      </c>
      <c r="M100" s="179">
        <v>4</v>
      </c>
      <c r="N100" s="180">
        <v>3</v>
      </c>
      <c r="O100" s="181"/>
      <c r="P100" s="181">
        <v>10</v>
      </c>
      <c r="Q100" s="182">
        <v>3</v>
      </c>
      <c r="R100" s="183">
        <v>15</v>
      </c>
      <c r="S100" s="8">
        <v>9</v>
      </c>
      <c r="T100" s="184"/>
      <c r="U100" s="173"/>
      <c r="V100" s="61">
        <f t="shared" si="1"/>
        <v>72</v>
      </c>
      <c r="W100" s="194"/>
      <c r="X100" s="111" t="s">
        <v>917</v>
      </c>
      <c r="Y100" s="111" t="s">
        <v>919</v>
      </c>
      <c r="Z100" s="112">
        <v>29.67</v>
      </c>
      <c r="AA100" s="111"/>
      <c r="AB100" s="68"/>
      <c r="AC100" s="26" t="s">
        <v>1189</v>
      </c>
      <c r="AD100" s="68" t="s">
        <v>1190</v>
      </c>
      <c r="AE100" s="63">
        <v>29.790000000000003</v>
      </c>
      <c r="AF100" s="63">
        <v>7.4475000000000007</v>
      </c>
      <c r="AG100" s="31"/>
      <c r="AH100" s="31"/>
      <c r="AI100" s="31"/>
      <c r="AJ100" s="188" t="s">
        <v>1306</v>
      </c>
      <c r="AK100" s="31"/>
      <c r="AL100" s="31"/>
      <c r="AM100" s="31"/>
      <c r="AN100" s="31"/>
      <c r="AO100" s="31"/>
      <c r="AP100" s="31"/>
    </row>
    <row r="101" spans="1:42" ht="51" x14ac:dyDescent="0.25">
      <c r="A101" s="131">
        <v>314</v>
      </c>
      <c r="B101" s="59" t="s">
        <v>259</v>
      </c>
      <c r="C101" s="59" t="s">
        <v>260</v>
      </c>
      <c r="D101" s="59" t="s">
        <v>261</v>
      </c>
      <c r="E101" s="60" t="s">
        <v>262</v>
      </c>
      <c r="F101" s="173">
        <v>9</v>
      </c>
      <c r="G101" s="173"/>
      <c r="H101" s="174"/>
      <c r="I101" s="175"/>
      <c r="J101" s="176">
        <v>15</v>
      </c>
      <c r="K101" s="177"/>
      <c r="L101" s="178"/>
      <c r="M101" s="179"/>
      <c r="N101" s="180"/>
      <c r="O101" s="181"/>
      <c r="P101" s="181"/>
      <c r="Q101" s="182"/>
      <c r="R101" s="183">
        <v>12</v>
      </c>
      <c r="S101" s="8"/>
      <c r="T101" s="184">
        <v>20</v>
      </c>
      <c r="U101" s="173"/>
      <c r="V101" s="61">
        <f t="shared" si="1"/>
        <v>56</v>
      </c>
      <c r="W101" s="194"/>
      <c r="X101" s="111" t="s">
        <v>920</v>
      </c>
      <c r="Y101" s="111" t="s">
        <v>921</v>
      </c>
      <c r="Z101" s="112">
        <v>34.67</v>
      </c>
      <c r="AA101" s="111"/>
      <c r="AB101" s="68"/>
      <c r="AC101" s="26" t="s">
        <v>1191</v>
      </c>
      <c r="AD101" s="68" t="s">
        <v>1192</v>
      </c>
      <c r="AE101" s="63">
        <v>34.949999999999996</v>
      </c>
      <c r="AF101" s="63">
        <v>2.4053682037164483</v>
      </c>
      <c r="AG101" s="31"/>
      <c r="AH101" s="31"/>
      <c r="AI101" s="31"/>
      <c r="AJ101" s="188" t="s">
        <v>1306</v>
      </c>
      <c r="AK101" s="31"/>
      <c r="AL101" s="31"/>
      <c r="AM101" s="31"/>
      <c r="AN101" s="31"/>
      <c r="AO101" s="31"/>
      <c r="AP101" s="31"/>
    </row>
    <row r="102" spans="1:42" ht="51" x14ac:dyDescent="0.25">
      <c r="A102" s="131">
        <v>315</v>
      </c>
      <c r="B102" s="59" t="s">
        <v>263</v>
      </c>
      <c r="C102" s="59" t="s">
        <v>264</v>
      </c>
      <c r="D102" s="59" t="s">
        <v>265</v>
      </c>
      <c r="E102" s="60" t="s">
        <v>266</v>
      </c>
      <c r="F102" s="173">
        <v>6</v>
      </c>
      <c r="G102" s="173">
        <v>25</v>
      </c>
      <c r="H102" s="174">
        <v>10</v>
      </c>
      <c r="I102" s="175"/>
      <c r="J102" s="176"/>
      <c r="K102" s="177">
        <v>200</v>
      </c>
      <c r="L102" s="178"/>
      <c r="M102" s="179">
        <v>8</v>
      </c>
      <c r="N102" s="180">
        <v>24</v>
      </c>
      <c r="O102" s="181"/>
      <c r="P102" s="181">
        <v>25</v>
      </c>
      <c r="Q102" s="182"/>
      <c r="R102" s="183">
        <v>12</v>
      </c>
      <c r="S102" s="8">
        <v>75</v>
      </c>
      <c r="T102" s="184"/>
      <c r="U102" s="173"/>
      <c r="V102" s="61">
        <f t="shared" si="1"/>
        <v>385</v>
      </c>
      <c r="W102" s="194"/>
      <c r="X102" s="111" t="s">
        <v>922</v>
      </c>
      <c r="Y102" s="111" t="s">
        <v>266</v>
      </c>
      <c r="Z102" s="112">
        <v>14.87</v>
      </c>
      <c r="AA102" s="111"/>
      <c r="AB102" s="113"/>
      <c r="AC102" s="114" t="s">
        <v>1182</v>
      </c>
      <c r="AD102" s="113" t="s">
        <v>266</v>
      </c>
      <c r="AE102" s="108">
        <v>16.060000000000002</v>
      </c>
      <c r="AF102" s="108">
        <v>0.59481481481481491</v>
      </c>
      <c r="AG102" s="31"/>
      <c r="AH102" s="31"/>
      <c r="AI102" s="31"/>
      <c r="AJ102" s="188" t="s">
        <v>1306</v>
      </c>
      <c r="AK102" s="31"/>
      <c r="AL102" s="31"/>
      <c r="AM102" s="31"/>
      <c r="AN102" s="31"/>
      <c r="AO102" s="31"/>
      <c r="AP102" s="31"/>
    </row>
    <row r="103" spans="1:42" ht="51" x14ac:dyDescent="0.25">
      <c r="A103" s="131">
        <v>316</v>
      </c>
      <c r="B103" s="59" t="s">
        <v>263</v>
      </c>
      <c r="C103" s="59" t="s">
        <v>267</v>
      </c>
      <c r="D103" s="59" t="s">
        <v>268</v>
      </c>
      <c r="E103" s="60" t="s">
        <v>266</v>
      </c>
      <c r="F103" s="173">
        <v>6</v>
      </c>
      <c r="G103" s="173"/>
      <c r="H103" s="174">
        <v>10</v>
      </c>
      <c r="I103" s="175"/>
      <c r="J103" s="176">
        <v>25</v>
      </c>
      <c r="K103" s="177"/>
      <c r="L103" s="178"/>
      <c r="M103" s="179"/>
      <c r="N103" s="180">
        <v>24</v>
      </c>
      <c r="O103" s="181"/>
      <c r="P103" s="181">
        <v>25</v>
      </c>
      <c r="Q103" s="182"/>
      <c r="R103" s="183">
        <v>10</v>
      </c>
      <c r="S103" s="8"/>
      <c r="T103" s="184">
        <v>50</v>
      </c>
      <c r="U103" s="173"/>
      <c r="V103" s="61">
        <f t="shared" si="1"/>
        <v>150</v>
      </c>
      <c r="W103" s="194"/>
      <c r="X103" s="111" t="s">
        <v>923</v>
      </c>
      <c r="Y103" s="111" t="s">
        <v>266</v>
      </c>
      <c r="Z103" s="112">
        <v>20.72</v>
      </c>
      <c r="AA103" s="111"/>
      <c r="AB103" s="113"/>
      <c r="AC103" s="114" t="s">
        <v>1182</v>
      </c>
      <c r="AD103" s="113" t="s">
        <v>289</v>
      </c>
      <c r="AE103" s="108">
        <v>14.66</v>
      </c>
      <c r="AF103" s="108">
        <v>0.48866666666666669</v>
      </c>
      <c r="AG103" s="31"/>
      <c r="AH103" s="31"/>
      <c r="AI103" s="31"/>
      <c r="AJ103" s="188" t="s">
        <v>1306</v>
      </c>
      <c r="AK103" s="31"/>
      <c r="AL103" s="31"/>
      <c r="AM103" s="31"/>
      <c r="AN103" s="31"/>
      <c r="AO103" s="31"/>
      <c r="AP103" s="31"/>
    </row>
    <row r="104" spans="1:42" ht="140.25" x14ac:dyDescent="0.25">
      <c r="A104" s="131">
        <v>317</v>
      </c>
      <c r="B104" s="59" t="s">
        <v>269</v>
      </c>
      <c r="C104" s="59" t="s">
        <v>270</v>
      </c>
      <c r="D104" s="59" t="s">
        <v>271</v>
      </c>
      <c r="E104" s="60" t="s">
        <v>272</v>
      </c>
      <c r="F104" s="173"/>
      <c r="G104" s="173"/>
      <c r="H104" s="174"/>
      <c r="I104" s="175"/>
      <c r="J104" s="176">
        <v>20</v>
      </c>
      <c r="K104" s="177"/>
      <c r="L104" s="178"/>
      <c r="M104" s="179"/>
      <c r="N104" s="180">
        <v>12</v>
      </c>
      <c r="O104" s="181"/>
      <c r="P104" s="181">
        <v>25</v>
      </c>
      <c r="Q104" s="182"/>
      <c r="R104" s="183">
        <v>12</v>
      </c>
      <c r="S104" s="8"/>
      <c r="T104" s="184"/>
      <c r="U104" s="173">
        <v>65</v>
      </c>
      <c r="V104" s="61">
        <f t="shared" si="1"/>
        <v>134</v>
      </c>
      <c r="W104" s="194"/>
      <c r="X104" s="111" t="s">
        <v>920</v>
      </c>
      <c r="Y104" s="111" t="s">
        <v>924</v>
      </c>
      <c r="Z104" s="112">
        <v>35.9</v>
      </c>
      <c r="AA104" s="111"/>
      <c r="AB104" s="68"/>
      <c r="AC104" s="26" t="s">
        <v>1191</v>
      </c>
      <c r="AD104" s="68" t="s">
        <v>1193</v>
      </c>
      <c r="AE104" s="63">
        <v>36.589999999999996</v>
      </c>
      <c r="AF104" s="63">
        <v>1.1087878787878787</v>
      </c>
      <c r="AG104" s="31"/>
      <c r="AH104" s="31"/>
      <c r="AI104" s="31"/>
      <c r="AJ104" s="188" t="s">
        <v>1306</v>
      </c>
      <c r="AK104" s="31"/>
      <c r="AL104" s="31"/>
      <c r="AM104" s="31"/>
      <c r="AN104" s="31"/>
      <c r="AO104" s="31"/>
      <c r="AP104" s="31"/>
    </row>
    <row r="105" spans="1:42" ht="38.25" x14ac:dyDescent="0.25">
      <c r="A105" s="131">
        <v>318</v>
      </c>
      <c r="B105" s="59" t="s">
        <v>269</v>
      </c>
      <c r="C105" s="59" t="s">
        <v>273</v>
      </c>
      <c r="D105" s="59" t="s">
        <v>274</v>
      </c>
      <c r="E105" s="60" t="s">
        <v>275</v>
      </c>
      <c r="F105" s="173">
        <v>1</v>
      </c>
      <c r="G105" s="173">
        <v>4</v>
      </c>
      <c r="H105" s="174">
        <v>5</v>
      </c>
      <c r="I105" s="175">
        <v>3</v>
      </c>
      <c r="J105" s="176">
        <v>10</v>
      </c>
      <c r="K105" s="177">
        <v>20</v>
      </c>
      <c r="L105" s="178"/>
      <c r="M105" s="179">
        <v>8</v>
      </c>
      <c r="N105" s="180"/>
      <c r="O105" s="181">
        <v>3</v>
      </c>
      <c r="P105" s="181">
        <v>10</v>
      </c>
      <c r="Q105" s="182">
        <v>5</v>
      </c>
      <c r="R105" s="183">
        <v>10</v>
      </c>
      <c r="S105" s="8">
        <v>9</v>
      </c>
      <c r="T105" s="184"/>
      <c r="U105" s="173"/>
      <c r="V105" s="61">
        <f t="shared" si="1"/>
        <v>88</v>
      </c>
      <c r="W105" s="194"/>
      <c r="X105" s="111" t="s">
        <v>925</v>
      </c>
      <c r="Y105" s="111" t="s">
        <v>275</v>
      </c>
      <c r="Z105" s="112">
        <v>97.86</v>
      </c>
      <c r="AA105" s="111"/>
      <c r="AB105" s="68"/>
      <c r="AC105" s="26" t="s">
        <v>1194</v>
      </c>
      <c r="AD105" s="68" t="s">
        <v>275</v>
      </c>
      <c r="AE105" s="63">
        <v>108.09</v>
      </c>
      <c r="AF105" s="63">
        <v>2.1617999999999999</v>
      </c>
      <c r="AG105" s="31"/>
      <c r="AH105" s="31"/>
      <c r="AI105" s="31"/>
      <c r="AJ105" s="188" t="s">
        <v>1306</v>
      </c>
      <c r="AK105" s="31"/>
      <c r="AL105" s="31"/>
      <c r="AM105" s="31"/>
      <c r="AN105" s="31"/>
      <c r="AO105" s="31"/>
      <c r="AP105" s="31"/>
    </row>
    <row r="106" spans="1:42" ht="51" x14ac:dyDescent="0.25">
      <c r="A106" s="131">
        <v>319</v>
      </c>
      <c r="B106" s="59" t="s">
        <v>276</v>
      </c>
      <c r="C106" s="59" t="s">
        <v>277</v>
      </c>
      <c r="D106" s="59" t="s">
        <v>278</v>
      </c>
      <c r="E106" s="60" t="s">
        <v>159</v>
      </c>
      <c r="F106" s="173">
        <v>6</v>
      </c>
      <c r="G106" s="173"/>
      <c r="H106" s="174">
        <v>6</v>
      </c>
      <c r="I106" s="175"/>
      <c r="J106" s="176">
        <v>20</v>
      </c>
      <c r="K106" s="177">
        <v>90</v>
      </c>
      <c r="L106" s="178"/>
      <c r="M106" s="179">
        <v>8</v>
      </c>
      <c r="N106" s="180">
        <v>12</v>
      </c>
      <c r="O106" s="181"/>
      <c r="P106" s="181">
        <v>25</v>
      </c>
      <c r="Q106" s="182"/>
      <c r="R106" s="183">
        <v>8</v>
      </c>
      <c r="S106" s="8">
        <v>45</v>
      </c>
      <c r="T106" s="184">
        <v>16</v>
      </c>
      <c r="U106" s="173"/>
      <c r="V106" s="61">
        <f t="shared" si="1"/>
        <v>236</v>
      </c>
      <c r="W106" s="194"/>
      <c r="X106" s="111" t="s">
        <v>907</v>
      </c>
      <c r="Y106" s="111" t="s">
        <v>926</v>
      </c>
      <c r="Z106" s="112">
        <v>21.36</v>
      </c>
      <c r="AA106" s="111"/>
      <c r="AB106" s="68"/>
      <c r="AC106" s="26" t="s">
        <v>1182</v>
      </c>
      <c r="AD106" s="68" t="s">
        <v>926</v>
      </c>
      <c r="AE106" s="63">
        <v>21.73</v>
      </c>
      <c r="AF106" s="63">
        <v>1.4486666666666668</v>
      </c>
      <c r="AG106" s="31"/>
      <c r="AH106" s="31"/>
      <c r="AI106" s="31"/>
      <c r="AJ106" s="188" t="s">
        <v>1306</v>
      </c>
      <c r="AK106" s="31"/>
      <c r="AL106" s="31"/>
      <c r="AM106" s="31"/>
      <c r="AN106" s="31"/>
      <c r="AO106" s="31"/>
      <c r="AP106" s="31"/>
    </row>
    <row r="107" spans="1:42" ht="51" x14ac:dyDescent="0.25">
      <c r="A107" s="131">
        <v>320</v>
      </c>
      <c r="B107" s="59" t="s">
        <v>279</v>
      </c>
      <c r="C107" s="59"/>
      <c r="D107" s="59" t="s">
        <v>278</v>
      </c>
      <c r="E107" s="60" t="s">
        <v>280</v>
      </c>
      <c r="F107" s="173"/>
      <c r="G107" s="173"/>
      <c r="H107" s="174"/>
      <c r="I107" s="175"/>
      <c r="J107" s="176">
        <v>8</v>
      </c>
      <c r="K107" s="177"/>
      <c r="L107" s="178"/>
      <c r="M107" s="179"/>
      <c r="N107" s="180"/>
      <c r="O107" s="181"/>
      <c r="P107" s="181"/>
      <c r="Q107" s="182"/>
      <c r="R107" s="183"/>
      <c r="S107" s="8"/>
      <c r="T107" s="184">
        <v>4</v>
      </c>
      <c r="U107" s="173"/>
      <c r="V107" s="61">
        <f t="shared" si="1"/>
        <v>12</v>
      </c>
      <c r="W107" s="194"/>
      <c r="X107" s="111" t="s">
        <v>907</v>
      </c>
      <c r="Y107" s="111" t="s">
        <v>70</v>
      </c>
      <c r="Z107" s="112">
        <v>11.19</v>
      </c>
      <c r="AA107" s="111"/>
      <c r="AB107" s="68"/>
      <c r="AC107" s="26" t="s">
        <v>1182</v>
      </c>
      <c r="AD107" s="68" t="s">
        <v>1195</v>
      </c>
      <c r="AE107" s="63">
        <v>31.59</v>
      </c>
      <c r="AF107" s="63">
        <v>0.78974999999999995</v>
      </c>
      <c r="AG107" s="31"/>
      <c r="AH107" s="31"/>
      <c r="AI107" s="31"/>
      <c r="AJ107" s="188" t="s">
        <v>1306</v>
      </c>
      <c r="AK107" s="31"/>
      <c r="AL107" s="31"/>
      <c r="AM107" s="31"/>
      <c r="AN107" s="31"/>
      <c r="AO107" s="31"/>
      <c r="AP107" s="31"/>
    </row>
    <row r="108" spans="1:42" ht="38.25" x14ac:dyDescent="0.25">
      <c r="A108" s="131">
        <v>321</v>
      </c>
      <c r="B108" s="59" t="s">
        <v>281</v>
      </c>
      <c r="C108" s="59"/>
      <c r="D108" s="59" t="s">
        <v>282</v>
      </c>
      <c r="E108" s="60" t="s">
        <v>283</v>
      </c>
      <c r="F108" s="173">
        <v>6</v>
      </c>
      <c r="G108" s="173">
        <v>20</v>
      </c>
      <c r="H108" s="174">
        <v>14</v>
      </c>
      <c r="I108" s="175">
        <v>15</v>
      </c>
      <c r="J108" s="176">
        <v>20</v>
      </c>
      <c r="K108" s="177">
        <v>50</v>
      </c>
      <c r="L108" s="178"/>
      <c r="M108" s="179"/>
      <c r="N108" s="180">
        <v>24</v>
      </c>
      <c r="O108" s="181">
        <v>4</v>
      </c>
      <c r="P108" s="181">
        <v>25</v>
      </c>
      <c r="Q108" s="182"/>
      <c r="R108" s="183">
        <v>12</v>
      </c>
      <c r="S108" s="8">
        <v>30</v>
      </c>
      <c r="T108" s="184">
        <v>20</v>
      </c>
      <c r="U108" s="173">
        <v>80</v>
      </c>
      <c r="V108" s="61">
        <f t="shared" si="1"/>
        <v>320</v>
      </c>
      <c r="W108" s="194"/>
      <c r="X108" s="111" t="s">
        <v>907</v>
      </c>
      <c r="Y108" s="111" t="s">
        <v>289</v>
      </c>
      <c r="Z108" s="112">
        <v>17.78</v>
      </c>
      <c r="AA108" s="111"/>
      <c r="AB108" s="68"/>
      <c r="AC108" s="26" t="s">
        <v>1182</v>
      </c>
      <c r="AD108" s="68" t="s">
        <v>289</v>
      </c>
      <c r="AE108" s="63">
        <v>17.900000000000002</v>
      </c>
      <c r="AF108" s="63">
        <v>0.59666666666666679</v>
      </c>
      <c r="AG108" s="31"/>
      <c r="AH108" s="31"/>
      <c r="AI108" s="31"/>
      <c r="AJ108" s="188" t="s">
        <v>1306</v>
      </c>
      <c r="AK108" s="31"/>
      <c r="AL108" s="31"/>
      <c r="AM108" s="31"/>
      <c r="AN108" s="31"/>
      <c r="AO108" s="31"/>
      <c r="AP108" s="31"/>
    </row>
    <row r="109" spans="1:42" ht="38.25" x14ac:dyDescent="0.25">
      <c r="A109" s="131">
        <v>322</v>
      </c>
      <c r="B109" s="59" t="s">
        <v>284</v>
      </c>
      <c r="C109" s="59" t="s">
        <v>285</v>
      </c>
      <c r="D109" s="59" t="s">
        <v>286</v>
      </c>
      <c r="E109" s="60" t="s">
        <v>283</v>
      </c>
      <c r="F109" s="173">
        <v>6</v>
      </c>
      <c r="G109" s="173"/>
      <c r="H109" s="174">
        <v>2</v>
      </c>
      <c r="I109" s="175"/>
      <c r="J109" s="176">
        <v>20</v>
      </c>
      <c r="K109" s="177"/>
      <c r="L109" s="178"/>
      <c r="M109" s="179"/>
      <c r="N109" s="180">
        <v>12</v>
      </c>
      <c r="O109" s="181">
        <v>4</v>
      </c>
      <c r="P109" s="181">
        <v>48</v>
      </c>
      <c r="Q109" s="182"/>
      <c r="R109" s="183">
        <v>12</v>
      </c>
      <c r="S109" s="8"/>
      <c r="T109" s="184">
        <v>20</v>
      </c>
      <c r="U109" s="173"/>
      <c r="V109" s="61">
        <f t="shared" si="1"/>
        <v>124</v>
      </c>
      <c r="W109" s="195"/>
      <c r="X109" s="66" t="s">
        <v>927</v>
      </c>
      <c r="Y109" s="66" t="s">
        <v>289</v>
      </c>
      <c r="Z109" s="67">
        <v>34.68</v>
      </c>
      <c r="AA109" s="66"/>
      <c r="AB109" s="113"/>
      <c r="AC109" s="114" t="s">
        <v>1182</v>
      </c>
      <c r="AD109" s="113" t="s">
        <v>289</v>
      </c>
      <c r="AE109" s="108">
        <v>19.080000000000002</v>
      </c>
      <c r="AF109" s="108">
        <v>0.63600000000000001</v>
      </c>
      <c r="AG109" s="31"/>
      <c r="AH109" s="31"/>
      <c r="AI109" s="31"/>
      <c r="AJ109" s="188" t="s">
        <v>1306</v>
      </c>
      <c r="AK109" s="31"/>
      <c r="AL109" s="31"/>
      <c r="AM109" s="31"/>
      <c r="AN109" s="31"/>
      <c r="AO109" s="31"/>
      <c r="AP109" s="31"/>
    </row>
    <row r="110" spans="1:42" ht="63.75" x14ac:dyDescent="0.25">
      <c r="A110" s="131">
        <v>323</v>
      </c>
      <c r="B110" s="59" t="s">
        <v>287</v>
      </c>
      <c r="C110" s="59" t="s">
        <v>819</v>
      </c>
      <c r="D110" s="59" t="s">
        <v>288</v>
      </c>
      <c r="E110" s="60" t="s">
        <v>289</v>
      </c>
      <c r="F110" s="173">
        <v>4</v>
      </c>
      <c r="G110" s="173"/>
      <c r="H110" s="174"/>
      <c r="I110" s="175"/>
      <c r="J110" s="176">
        <v>20</v>
      </c>
      <c r="K110" s="177">
        <v>75</v>
      </c>
      <c r="L110" s="178">
        <v>10</v>
      </c>
      <c r="M110" s="179">
        <v>8</v>
      </c>
      <c r="N110" s="180"/>
      <c r="O110" s="181"/>
      <c r="P110" s="181"/>
      <c r="Q110" s="182"/>
      <c r="R110" s="183">
        <v>12</v>
      </c>
      <c r="S110" s="8">
        <v>40</v>
      </c>
      <c r="T110" s="184"/>
      <c r="U110" s="173">
        <v>80</v>
      </c>
      <c r="V110" s="61">
        <f t="shared" si="1"/>
        <v>249</v>
      </c>
      <c r="W110" s="195"/>
      <c r="X110" s="66" t="s">
        <v>928</v>
      </c>
      <c r="Y110" s="66" t="s">
        <v>289</v>
      </c>
      <c r="Z110" s="67" t="s">
        <v>853</v>
      </c>
      <c r="AA110" s="66"/>
      <c r="AB110" s="113"/>
      <c r="AC110" s="114" t="s">
        <v>1182</v>
      </c>
      <c r="AD110" s="113" t="s">
        <v>289</v>
      </c>
      <c r="AE110" s="108">
        <v>17.290000000000003</v>
      </c>
      <c r="AF110" s="108">
        <v>0.57633333333333348</v>
      </c>
      <c r="AG110" s="31"/>
      <c r="AH110" s="31"/>
      <c r="AI110" s="31"/>
      <c r="AJ110" s="188" t="s">
        <v>1306</v>
      </c>
      <c r="AK110" s="31"/>
      <c r="AL110" s="31"/>
      <c r="AM110" s="31"/>
      <c r="AN110" s="31"/>
      <c r="AO110" s="31"/>
      <c r="AP110" s="31"/>
    </row>
    <row r="111" spans="1:42" ht="51" x14ac:dyDescent="0.25">
      <c r="A111" s="131">
        <v>324</v>
      </c>
      <c r="B111" s="59" t="s">
        <v>287</v>
      </c>
      <c r="C111" s="59" t="s">
        <v>290</v>
      </c>
      <c r="D111" s="59" t="s">
        <v>291</v>
      </c>
      <c r="E111" s="60" t="s">
        <v>289</v>
      </c>
      <c r="F111" s="173">
        <v>4</v>
      </c>
      <c r="G111" s="173">
        <v>20</v>
      </c>
      <c r="H111" s="174">
        <v>10</v>
      </c>
      <c r="I111" s="175">
        <v>15</v>
      </c>
      <c r="J111" s="176">
        <v>20</v>
      </c>
      <c r="K111" s="177">
        <v>75</v>
      </c>
      <c r="L111" s="178"/>
      <c r="M111" s="179">
        <v>8</v>
      </c>
      <c r="N111" s="180">
        <v>24</v>
      </c>
      <c r="O111" s="181"/>
      <c r="P111" s="181">
        <v>25</v>
      </c>
      <c r="Q111" s="182"/>
      <c r="R111" s="183">
        <v>10</v>
      </c>
      <c r="S111" s="8">
        <v>40</v>
      </c>
      <c r="T111" s="184"/>
      <c r="U111" s="173"/>
      <c r="V111" s="61">
        <f t="shared" si="1"/>
        <v>251</v>
      </c>
      <c r="W111" s="195"/>
      <c r="X111" s="66" t="s">
        <v>927</v>
      </c>
      <c r="Y111" s="66" t="s">
        <v>289</v>
      </c>
      <c r="Z111" s="67">
        <v>20.41</v>
      </c>
      <c r="AA111" s="66"/>
      <c r="AB111" s="113"/>
      <c r="AC111" s="114" t="s">
        <v>1182</v>
      </c>
      <c r="AD111" s="113" t="s">
        <v>289</v>
      </c>
      <c r="AE111" s="108">
        <v>19.260000000000002</v>
      </c>
      <c r="AF111" s="108">
        <v>0.64200000000000002</v>
      </c>
      <c r="AG111" s="31"/>
      <c r="AH111" s="31"/>
      <c r="AI111" s="31"/>
      <c r="AJ111" s="188" t="s">
        <v>1306</v>
      </c>
      <c r="AK111" s="31"/>
      <c r="AL111" s="31"/>
      <c r="AM111" s="31"/>
      <c r="AN111" s="31"/>
      <c r="AO111" s="31"/>
      <c r="AP111" s="31"/>
    </row>
    <row r="112" spans="1:42" ht="38.25" x14ac:dyDescent="0.25">
      <c r="A112" s="131">
        <v>325</v>
      </c>
      <c r="B112" s="59" t="s">
        <v>292</v>
      </c>
      <c r="C112" s="59" t="s">
        <v>293</v>
      </c>
      <c r="D112" s="59" t="s">
        <v>294</v>
      </c>
      <c r="E112" s="60" t="s">
        <v>164</v>
      </c>
      <c r="F112" s="173">
        <v>2</v>
      </c>
      <c r="G112" s="173"/>
      <c r="H112" s="174">
        <v>8</v>
      </c>
      <c r="I112" s="175"/>
      <c r="J112" s="176">
        <v>10</v>
      </c>
      <c r="K112" s="177"/>
      <c r="L112" s="178"/>
      <c r="M112" s="179"/>
      <c r="N112" s="180">
        <v>12</v>
      </c>
      <c r="O112" s="181"/>
      <c r="P112" s="181"/>
      <c r="Q112" s="182"/>
      <c r="R112" s="183">
        <v>10</v>
      </c>
      <c r="S112" s="8"/>
      <c r="T112" s="184"/>
      <c r="U112" s="173"/>
      <c r="V112" s="61">
        <f t="shared" si="1"/>
        <v>42</v>
      </c>
      <c r="W112" s="195"/>
      <c r="X112" s="66" t="s">
        <v>929</v>
      </c>
      <c r="Y112" s="66" t="s">
        <v>200</v>
      </c>
      <c r="Z112" s="67">
        <v>23.74</v>
      </c>
      <c r="AA112" s="66"/>
      <c r="AB112" s="113"/>
      <c r="AC112" s="114" t="s">
        <v>1196</v>
      </c>
      <c r="AD112" s="113" t="s">
        <v>200</v>
      </c>
      <c r="AE112" s="108">
        <v>22.09</v>
      </c>
      <c r="AF112" s="108">
        <v>3.6816666666666666</v>
      </c>
      <c r="AG112" s="31"/>
      <c r="AH112" s="31"/>
      <c r="AI112" s="31"/>
      <c r="AJ112" s="188" t="s">
        <v>1306</v>
      </c>
      <c r="AK112" s="31"/>
      <c r="AL112" s="31"/>
      <c r="AM112" s="31"/>
      <c r="AN112" s="31"/>
      <c r="AO112" s="31"/>
      <c r="AP112" s="31"/>
    </row>
    <row r="113" spans="1:42" ht="38.25" x14ac:dyDescent="0.25">
      <c r="A113" s="131">
        <v>326</v>
      </c>
      <c r="B113" s="59" t="s">
        <v>295</v>
      </c>
      <c r="C113" s="59" t="s">
        <v>296</v>
      </c>
      <c r="D113" s="59" t="s">
        <v>297</v>
      </c>
      <c r="E113" s="60" t="s">
        <v>200</v>
      </c>
      <c r="F113" s="173">
        <v>2</v>
      </c>
      <c r="G113" s="173">
        <v>6</v>
      </c>
      <c r="H113" s="174">
        <v>4</v>
      </c>
      <c r="I113" s="175"/>
      <c r="J113" s="176">
        <v>5</v>
      </c>
      <c r="K113" s="177"/>
      <c r="L113" s="178"/>
      <c r="M113" s="179">
        <v>12</v>
      </c>
      <c r="N113" s="180">
        <v>12</v>
      </c>
      <c r="O113" s="181">
        <v>2</v>
      </c>
      <c r="P113" s="181"/>
      <c r="Q113" s="182"/>
      <c r="R113" s="183">
        <v>6</v>
      </c>
      <c r="S113" s="8"/>
      <c r="T113" s="184">
        <v>6</v>
      </c>
      <c r="U113" s="173"/>
      <c r="V113" s="61">
        <f t="shared" si="1"/>
        <v>55</v>
      </c>
      <c r="W113" s="195"/>
      <c r="X113" s="66" t="s">
        <v>930</v>
      </c>
      <c r="Y113" s="66" t="s">
        <v>200</v>
      </c>
      <c r="Z113" s="67">
        <v>34.71</v>
      </c>
      <c r="AA113" s="66"/>
      <c r="AB113" s="113"/>
      <c r="AC113" s="114" t="s">
        <v>1197</v>
      </c>
      <c r="AD113" s="113" t="s">
        <v>200</v>
      </c>
      <c r="AE113" s="108">
        <v>33.729999999999997</v>
      </c>
      <c r="AF113" s="108">
        <v>5.6216666666666661</v>
      </c>
      <c r="AG113" s="31"/>
      <c r="AH113" s="31"/>
      <c r="AI113" s="31"/>
      <c r="AJ113" s="188" t="s">
        <v>1306</v>
      </c>
      <c r="AK113" s="31"/>
      <c r="AL113" s="31"/>
      <c r="AM113" s="31"/>
      <c r="AN113" s="31"/>
      <c r="AO113" s="31"/>
      <c r="AP113" s="31"/>
    </row>
    <row r="114" spans="1:42" ht="38.25" x14ac:dyDescent="0.25">
      <c r="A114" s="131">
        <v>327</v>
      </c>
      <c r="B114" s="59" t="s">
        <v>298</v>
      </c>
      <c r="C114" s="59" t="s">
        <v>299</v>
      </c>
      <c r="D114" s="59" t="s">
        <v>297</v>
      </c>
      <c r="E114" s="60" t="s">
        <v>200</v>
      </c>
      <c r="F114" s="173">
        <v>2</v>
      </c>
      <c r="G114" s="173">
        <v>18</v>
      </c>
      <c r="H114" s="174">
        <v>8</v>
      </c>
      <c r="I114" s="175"/>
      <c r="J114" s="176"/>
      <c r="K114" s="177"/>
      <c r="L114" s="178"/>
      <c r="M114" s="179">
        <v>12</v>
      </c>
      <c r="N114" s="180"/>
      <c r="O114" s="181"/>
      <c r="P114" s="181"/>
      <c r="Q114" s="182"/>
      <c r="R114" s="183">
        <v>6</v>
      </c>
      <c r="S114" s="8"/>
      <c r="T114" s="184">
        <v>10</v>
      </c>
      <c r="U114" s="173"/>
      <c r="V114" s="61">
        <f t="shared" si="1"/>
        <v>56</v>
      </c>
      <c r="W114" s="194"/>
      <c r="X114" s="111" t="s">
        <v>883</v>
      </c>
      <c r="Y114" s="111" t="s">
        <v>200</v>
      </c>
      <c r="Z114" s="112">
        <v>18.309999999999999</v>
      </c>
      <c r="AA114" s="111"/>
      <c r="AB114" s="68"/>
      <c r="AC114" s="26" t="s">
        <v>1197</v>
      </c>
      <c r="AD114" s="68" t="s">
        <v>200</v>
      </c>
      <c r="AE114" s="63">
        <v>23.110000000000003</v>
      </c>
      <c r="AF114" s="63">
        <v>3.851666666666667</v>
      </c>
      <c r="AG114" s="31"/>
      <c r="AH114" s="31"/>
      <c r="AI114" s="31"/>
      <c r="AJ114" s="188" t="s">
        <v>1306</v>
      </c>
      <c r="AK114" s="31"/>
      <c r="AL114" s="31"/>
      <c r="AM114" s="31"/>
      <c r="AN114" s="31"/>
      <c r="AO114" s="31"/>
      <c r="AP114" s="31"/>
    </row>
    <row r="115" spans="1:42" ht="76.5" x14ac:dyDescent="0.25">
      <c r="A115" s="131">
        <v>328</v>
      </c>
      <c r="B115" s="59" t="s">
        <v>300</v>
      </c>
      <c r="C115" s="59" t="s">
        <v>301</v>
      </c>
      <c r="D115" s="59" t="s">
        <v>302</v>
      </c>
      <c r="E115" s="60" t="s">
        <v>153</v>
      </c>
      <c r="F115" s="173">
        <v>6</v>
      </c>
      <c r="G115" s="173"/>
      <c r="H115" s="174">
        <v>4</v>
      </c>
      <c r="I115" s="175"/>
      <c r="J115" s="176">
        <v>20</v>
      </c>
      <c r="K115" s="177"/>
      <c r="L115" s="178">
        <v>2</v>
      </c>
      <c r="M115" s="179"/>
      <c r="N115" s="180"/>
      <c r="O115" s="181"/>
      <c r="P115" s="181"/>
      <c r="Q115" s="182"/>
      <c r="R115" s="183">
        <v>5</v>
      </c>
      <c r="S115" s="9"/>
      <c r="T115" s="184"/>
      <c r="U115" s="173"/>
      <c r="V115" s="61">
        <f t="shared" si="1"/>
        <v>37</v>
      </c>
      <c r="W115" s="194"/>
      <c r="X115" s="111" t="s">
        <v>883</v>
      </c>
      <c r="Y115" s="111" t="s">
        <v>913</v>
      </c>
      <c r="Z115" s="112">
        <v>14.67</v>
      </c>
      <c r="AA115" s="111"/>
      <c r="AB115" s="68"/>
      <c r="AC115" s="26" t="s">
        <v>1198</v>
      </c>
      <c r="AD115" s="68" t="s">
        <v>913</v>
      </c>
      <c r="AE115" s="63">
        <v>15.36</v>
      </c>
      <c r="AF115" s="63">
        <v>0.76800000000000002</v>
      </c>
      <c r="AG115" s="31"/>
      <c r="AH115" s="31"/>
      <c r="AI115" s="31"/>
      <c r="AJ115" s="188" t="s">
        <v>1306</v>
      </c>
      <c r="AK115" s="31"/>
      <c r="AL115" s="31"/>
      <c r="AM115" s="31"/>
      <c r="AN115" s="31"/>
      <c r="AO115" s="31"/>
      <c r="AP115" s="31"/>
    </row>
    <row r="116" spans="1:42" ht="51" x14ac:dyDescent="0.25">
      <c r="A116" s="131">
        <v>329</v>
      </c>
      <c r="B116" s="59" t="s">
        <v>303</v>
      </c>
      <c r="C116" s="59" t="s">
        <v>304</v>
      </c>
      <c r="D116" s="59" t="s">
        <v>302</v>
      </c>
      <c r="E116" s="60" t="s">
        <v>153</v>
      </c>
      <c r="F116" s="173">
        <v>6</v>
      </c>
      <c r="G116" s="173"/>
      <c r="H116" s="174">
        <v>4</v>
      </c>
      <c r="I116" s="175">
        <v>6</v>
      </c>
      <c r="J116" s="176">
        <v>15</v>
      </c>
      <c r="K116" s="177"/>
      <c r="L116" s="178">
        <v>2</v>
      </c>
      <c r="M116" s="179"/>
      <c r="N116" s="180">
        <v>5</v>
      </c>
      <c r="O116" s="181"/>
      <c r="P116" s="181"/>
      <c r="Q116" s="182"/>
      <c r="R116" s="183"/>
      <c r="S116" s="8"/>
      <c r="T116" s="184"/>
      <c r="U116" s="173"/>
      <c r="V116" s="61">
        <f t="shared" si="1"/>
        <v>38</v>
      </c>
      <c r="W116" s="195"/>
      <c r="X116" s="66" t="s">
        <v>883</v>
      </c>
      <c r="Y116" s="66" t="s">
        <v>914</v>
      </c>
      <c r="Z116" s="67">
        <v>28.94</v>
      </c>
      <c r="AA116" s="66"/>
      <c r="AB116" s="113"/>
      <c r="AC116" s="114" t="s">
        <v>1182</v>
      </c>
      <c r="AD116" s="113" t="s">
        <v>914</v>
      </c>
      <c r="AE116" s="108">
        <v>23.970000000000002</v>
      </c>
      <c r="AF116" s="108">
        <v>0.99875000000000014</v>
      </c>
      <c r="AG116" s="31"/>
      <c r="AH116" s="31"/>
      <c r="AI116" s="31"/>
      <c r="AJ116" s="188" t="s">
        <v>1306</v>
      </c>
      <c r="AK116" s="31"/>
      <c r="AL116" s="31"/>
      <c r="AM116" s="31"/>
      <c r="AN116" s="31"/>
      <c r="AO116" s="31"/>
      <c r="AP116" s="31"/>
    </row>
    <row r="117" spans="1:42" ht="63.75" x14ac:dyDescent="0.25">
      <c r="A117" s="131"/>
      <c r="B117" s="72" t="s">
        <v>847</v>
      </c>
      <c r="C117" s="72" t="s">
        <v>305</v>
      </c>
      <c r="D117" s="72"/>
      <c r="E117" s="74"/>
      <c r="F117" s="152"/>
      <c r="G117" s="152"/>
      <c r="H117" s="198"/>
      <c r="I117" s="199"/>
      <c r="J117" s="200"/>
      <c r="K117" s="201"/>
      <c r="L117" s="202"/>
      <c r="M117" s="203"/>
      <c r="N117" s="156"/>
      <c r="O117" s="200"/>
      <c r="P117" s="200"/>
      <c r="Q117" s="158"/>
      <c r="R117" s="159"/>
      <c r="S117" s="14"/>
      <c r="T117" s="204"/>
      <c r="U117" s="152"/>
      <c r="V117" s="61">
        <f t="shared" si="1"/>
        <v>0</v>
      </c>
      <c r="W117" s="57" t="s">
        <v>845</v>
      </c>
      <c r="X117" s="57" t="s">
        <v>837</v>
      </c>
      <c r="Y117" s="57" t="s">
        <v>838</v>
      </c>
      <c r="Z117" s="76" t="s">
        <v>839</v>
      </c>
      <c r="AA117" s="57" t="s">
        <v>846</v>
      </c>
      <c r="AB117" s="161" t="s">
        <v>845</v>
      </c>
      <c r="AC117" s="58" t="s">
        <v>837</v>
      </c>
      <c r="AD117" s="58" t="s">
        <v>838</v>
      </c>
      <c r="AE117" s="58" t="s">
        <v>839</v>
      </c>
      <c r="AF117" s="58" t="s">
        <v>846</v>
      </c>
      <c r="AG117" s="205" t="s">
        <v>845</v>
      </c>
      <c r="AH117" s="32" t="s">
        <v>837</v>
      </c>
      <c r="AI117" s="32" t="s">
        <v>838</v>
      </c>
      <c r="AJ117" s="33" t="s">
        <v>839</v>
      </c>
      <c r="AK117" s="32" t="s">
        <v>846</v>
      </c>
      <c r="AL117" s="205" t="s">
        <v>845</v>
      </c>
      <c r="AM117" s="32" t="s">
        <v>837</v>
      </c>
      <c r="AN117" s="32" t="s">
        <v>838</v>
      </c>
      <c r="AO117" s="32" t="s">
        <v>839</v>
      </c>
      <c r="AP117" s="32" t="s">
        <v>846</v>
      </c>
    </row>
    <row r="118" spans="1:42" ht="89.25" x14ac:dyDescent="0.25">
      <c r="A118" s="131">
        <v>401</v>
      </c>
      <c r="B118" s="59" t="s">
        <v>306</v>
      </c>
      <c r="C118" s="69" t="s">
        <v>1478</v>
      </c>
      <c r="D118" s="59" t="s">
        <v>307</v>
      </c>
      <c r="E118" s="60" t="s">
        <v>308</v>
      </c>
      <c r="F118" s="173">
        <v>6</v>
      </c>
      <c r="G118" s="173"/>
      <c r="H118" s="174">
        <v>9</v>
      </c>
      <c r="I118" s="175"/>
      <c r="J118" s="176"/>
      <c r="K118" s="177">
        <v>81</v>
      </c>
      <c r="L118" s="178">
        <v>5</v>
      </c>
      <c r="M118" s="179">
        <v>5</v>
      </c>
      <c r="N118" s="180">
        <v>12</v>
      </c>
      <c r="O118" s="181"/>
      <c r="P118" s="181"/>
      <c r="Q118" s="182"/>
      <c r="R118" s="183">
        <v>10</v>
      </c>
      <c r="S118" s="8">
        <v>40</v>
      </c>
      <c r="T118" s="184"/>
      <c r="U118" s="173"/>
      <c r="V118" s="61">
        <f t="shared" si="1"/>
        <v>168</v>
      </c>
      <c r="W118" s="195"/>
      <c r="X118" s="66"/>
      <c r="Y118" s="66"/>
      <c r="Z118" s="67" t="s">
        <v>853</v>
      </c>
      <c r="AA118" s="66"/>
      <c r="AB118" s="113" t="s">
        <v>1066</v>
      </c>
      <c r="AC118" s="114" t="s">
        <v>30</v>
      </c>
      <c r="AD118" s="113" t="s">
        <v>1199</v>
      </c>
      <c r="AE118" s="108">
        <v>16.490000000000002</v>
      </c>
      <c r="AF118" s="108">
        <v>0.19630952380952382</v>
      </c>
      <c r="AG118" s="31"/>
      <c r="AH118" s="31"/>
      <c r="AI118" s="31"/>
      <c r="AJ118" s="188" t="s">
        <v>1306</v>
      </c>
      <c r="AK118" s="31"/>
      <c r="AL118" s="31"/>
      <c r="AM118" s="31"/>
      <c r="AN118" s="31"/>
      <c r="AO118" s="31"/>
      <c r="AP118" s="31"/>
    </row>
    <row r="119" spans="1:42" ht="51" x14ac:dyDescent="0.25">
      <c r="A119" s="131">
        <v>402</v>
      </c>
      <c r="B119" s="59" t="s">
        <v>309</v>
      </c>
      <c r="C119" s="69" t="s">
        <v>1479</v>
      </c>
      <c r="D119" s="59" t="s">
        <v>307</v>
      </c>
      <c r="E119" s="60" t="s">
        <v>310</v>
      </c>
      <c r="F119" s="173">
        <v>6</v>
      </c>
      <c r="G119" s="173"/>
      <c r="H119" s="174"/>
      <c r="I119" s="175"/>
      <c r="J119" s="176">
        <v>40</v>
      </c>
      <c r="K119" s="177"/>
      <c r="L119" s="178"/>
      <c r="M119" s="179"/>
      <c r="N119" s="180"/>
      <c r="O119" s="181"/>
      <c r="P119" s="181">
        <v>12</v>
      </c>
      <c r="Q119" s="182"/>
      <c r="R119" s="183"/>
      <c r="S119" s="8"/>
      <c r="T119" s="184"/>
      <c r="U119" s="173"/>
      <c r="V119" s="61">
        <f t="shared" si="1"/>
        <v>58</v>
      </c>
      <c r="W119" s="195"/>
      <c r="X119" s="66"/>
      <c r="Y119" s="66"/>
      <c r="Z119" s="67" t="s">
        <v>853</v>
      </c>
      <c r="AA119" s="66"/>
      <c r="AB119" s="113" t="s">
        <v>1200</v>
      </c>
      <c r="AC119" s="114" t="s">
        <v>30</v>
      </c>
      <c r="AD119" s="113" t="s">
        <v>1201</v>
      </c>
      <c r="AE119" s="108">
        <v>25.75</v>
      </c>
      <c r="AF119" s="108">
        <v>0.17881944444444445</v>
      </c>
      <c r="AG119" s="31"/>
      <c r="AH119" s="31"/>
      <c r="AI119" s="31"/>
      <c r="AJ119" s="188" t="s">
        <v>1306</v>
      </c>
      <c r="AK119" s="31"/>
      <c r="AL119" s="31"/>
      <c r="AM119" s="31"/>
      <c r="AN119" s="31"/>
      <c r="AO119" s="31"/>
      <c r="AP119" s="31"/>
    </row>
    <row r="120" spans="1:42" ht="89.25" x14ac:dyDescent="0.25">
      <c r="A120" s="131">
        <v>403</v>
      </c>
      <c r="B120" s="59" t="s">
        <v>311</v>
      </c>
      <c r="C120" s="59" t="s">
        <v>312</v>
      </c>
      <c r="D120" s="59" t="s">
        <v>313</v>
      </c>
      <c r="E120" s="60" t="s">
        <v>314</v>
      </c>
      <c r="F120" s="173"/>
      <c r="G120" s="173"/>
      <c r="H120" s="174">
        <v>9</v>
      </c>
      <c r="I120" s="175"/>
      <c r="J120" s="176">
        <v>60</v>
      </c>
      <c r="K120" s="177">
        <v>90</v>
      </c>
      <c r="L120" s="178"/>
      <c r="M120" s="179"/>
      <c r="N120" s="180"/>
      <c r="O120" s="181"/>
      <c r="P120" s="181">
        <v>20</v>
      </c>
      <c r="Q120" s="182">
        <v>670</v>
      </c>
      <c r="R120" s="183">
        <v>20</v>
      </c>
      <c r="S120" s="8">
        <v>40</v>
      </c>
      <c r="T120" s="184">
        <v>42</v>
      </c>
      <c r="U120" s="173"/>
      <c r="V120" s="61">
        <f t="shared" si="1"/>
        <v>951</v>
      </c>
      <c r="W120" s="195" t="s">
        <v>1376</v>
      </c>
      <c r="X120" s="66" t="s">
        <v>854</v>
      </c>
      <c r="Y120" s="66" t="s">
        <v>931</v>
      </c>
      <c r="Z120" s="67">
        <v>25.88</v>
      </c>
      <c r="AA120" s="66">
        <f>Z120/120</f>
        <v>0.21566666666666665</v>
      </c>
      <c r="AB120" s="113" t="s">
        <v>1066</v>
      </c>
      <c r="AC120" s="114" t="s">
        <v>30</v>
      </c>
      <c r="AD120" s="113" t="s">
        <v>1202</v>
      </c>
      <c r="AE120" s="108">
        <v>27.1</v>
      </c>
      <c r="AF120" s="108">
        <v>0.18819444444444444</v>
      </c>
      <c r="AG120" s="31"/>
      <c r="AH120" s="31"/>
      <c r="AI120" s="31"/>
      <c r="AJ120" s="188" t="s">
        <v>1306</v>
      </c>
      <c r="AK120" s="31"/>
      <c r="AL120" s="31"/>
      <c r="AM120" s="31"/>
      <c r="AN120" s="31"/>
      <c r="AO120" s="31"/>
      <c r="AP120" s="31"/>
    </row>
    <row r="121" spans="1:42" ht="26.25" x14ac:dyDescent="0.25">
      <c r="A121" s="131">
        <v>404</v>
      </c>
      <c r="B121" s="59" t="s">
        <v>315</v>
      </c>
      <c r="C121" s="59" t="s">
        <v>316</v>
      </c>
      <c r="D121" s="59" t="s">
        <v>317</v>
      </c>
      <c r="E121" s="60" t="s">
        <v>318</v>
      </c>
      <c r="F121" s="173">
        <v>6</v>
      </c>
      <c r="G121" s="173"/>
      <c r="H121" s="174"/>
      <c r="I121" s="175"/>
      <c r="J121" s="176"/>
      <c r="K121" s="177"/>
      <c r="L121" s="178"/>
      <c r="M121" s="179">
        <v>10</v>
      </c>
      <c r="N121" s="180"/>
      <c r="O121" s="181"/>
      <c r="P121" s="181"/>
      <c r="Q121" s="182"/>
      <c r="R121" s="183">
        <v>20</v>
      </c>
      <c r="S121" s="8"/>
      <c r="T121" s="184"/>
      <c r="U121" s="173"/>
      <c r="V121" s="61">
        <f t="shared" si="1"/>
        <v>36</v>
      </c>
      <c r="W121" s="195" t="s">
        <v>1388</v>
      </c>
      <c r="X121" s="66" t="s">
        <v>932</v>
      </c>
      <c r="Y121" s="66" t="s">
        <v>318</v>
      </c>
      <c r="Z121" s="67">
        <v>26.43</v>
      </c>
      <c r="AA121" s="66"/>
      <c r="AB121" s="113"/>
      <c r="AC121" s="114" t="s">
        <v>1203</v>
      </c>
      <c r="AD121" s="113" t="s">
        <v>1204</v>
      </c>
      <c r="AE121" s="108">
        <v>26.380000000000003</v>
      </c>
      <c r="AF121" s="108">
        <v>0.21983333333333335</v>
      </c>
      <c r="AG121" s="31"/>
      <c r="AH121" s="31"/>
      <c r="AI121" s="31"/>
      <c r="AJ121" s="188" t="s">
        <v>1306</v>
      </c>
      <c r="AK121" s="31"/>
      <c r="AL121" s="31"/>
      <c r="AM121" s="31"/>
      <c r="AN121" s="31"/>
      <c r="AO121" s="31"/>
      <c r="AP121" s="31"/>
    </row>
    <row r="122" spans="1:42" ht="114.75" x14ac:dyDescent="0.25">
      <c r="A122" s="131">
        <v>405</v>
      </c>
      <c r="B122" s="59" t="s">
        <v>319</v>
      </c>
      <c r="C122" s="59" t="s">
        <v>320</v>
      </c>
      <c r="D122" s="59" t="s">
        <v>321</v>
      </c>
      <c r="E122" s="60"/>
      <c r="F122" s="173"/>
      <c r="G122" s="173">
        <v>44</v>
      </c>
      <c r="H122" s="174"/>
      <c r="I122" s="175"/>
      <c r="J122" s="176">
        <v>300</v>
      </c>
      <c r="K122" s="177">
        <v>20</v>
      </c>
      <c r="L122" s="178"/>
      <c r="M122" s="179"/>
      <c r="N122" s="180">
        <v>24</v>
      </c>
      <c r="O122" s="181"/>
      <c r="P122" s="181">
        <v>80</v>
      </c>
      <c r="Q122" s="182"/>
      <c r="R122" s="183"/>
      <c r="S122" s="8">
        <v>10</v>
      </c>
      <c r="T122" s="184"/>
      <c r="U122" s="173"/>
      <c r="V122" s="61">
        <f t="shared" si="1"/>
        <v>478</v>
      </c>
      <c r="W122" s="195" t="s">
        <v>1389</v>
      </c>
      <c r="X122" s="66" t="s">
        <v>933</v>
      </c>
      <c r="Y122" s="66" t="s">
        <v>934</v>
      </c>
      <c r="Z122" s="67">
        <v>19.97</v>
      </c>
      <c r="AA122" s="66">
        <f>Z122/12</f>
        <v>1.6641666666666666</v>
      </c>
      <c r="AB122" s="113" t="s">
        <v>1200</v>
      </c>
      <c r="AC122" s="114" t="s">
        <v>30</v>
      </c>
      <c r="AD122" s="113" t="s">
        <v>1205</v>
      </c>
      <c r="AE122" s="108">
        <v>15.66</v>
      </c>
      <c r="AF122" s="108">
        <v>8.242105263157895E-2</v>
      </c>
      <c r="AG122" s="31"/>
      <c r="AH122" s="31"/>
      <c r="AI122" s="31"/>
      <c r="AJ122" s="188" t="s">
        <v>1306</v>
      </c>
      <c r="AK122" s="31"/>
      <c r="AL122" s="31"/>
      <c r="AM122" s="31"/>
      <c r="AN122" s="31"/>
      <c r="AO122" s="31"/>
      <c r="AP122" s="31"/>
    </row>
    <row r="123" spans="1:42" ht="102" x14ac:dyDescent="0.25">
      <c r="A123" s="131">
        <v>406</v>
      </c>
      <c r="B123" s="59" t="s">
        <v>322</v>
      </c>
      <c r="C123" s="59" t="s">
        <v>323</v>
      </c>
      <c r="D123" s="59" t="s">
        <v>324</v>
      </c>
      <c r="E123" s="60" t="s">
        <v>325</v>
      </c>
      <c r="F123" s="173">
        <v>4</v>
      </c>
      <c r="G123" s="173">
        <v>35</v>
      </c>
      <c r="H123" s="174"/>
      <c r="I123" s="175"/>
      <c r="J123" s="176">
        <v>30</v>
      </c>
      <c r="K123" s="177">
        <v>63</v>
      </c>
      <c r="L123" s="178"/>
      <c r="M123" s="179">
        <v>5</v>
      </c>
      <c r="N123" s="180">
        <v>24</v>
      </c>
      <c r="O123" s="181"/>
      <c r="P123" s="181"/>
      <c r="Q123" s="182"/>
      <c r="R123" s="183">
        <v>10</v>
      </c>
      <c r="S123" s="8">
        <v>30</v>
      </c>
      <c r="T123" s="184"/>
      <c r="U123" s="173"/>
      <c r="V123" s="61">
        <f t="shared" si="1"/>
        <v>201</v>
      </c>
      <c r="W123" s="195" t="s">
        <v>1388</v>
      </c>
      <c r="X123" s="66" t="s">
        <v>935</v>
      </c>
      <c r="Y123" s="66" t="s">
        <v>936</v>
      </c>
      <c r="Z123" s="67">
        <v>26.96</v>
      </c>
      <c r="AA123" s="66"/>
      <c r="AB123" s="113" t="s">
        <v>1200</v>
      </c>
      <c r="AC123" s="114" t="s">
        <v>30</v>
      </c>
      <c r="AD123" s="113" t="s">
        <v>1206</v>
      </c>
      <c r="AE123" s="108">
        <v>28.37</v>
      </c>
      <c r="AF123" s="108">
        <v>0.11820833333333333</v>
      </c>
      <c r="AG123" s="31"/>
      <c r="AH123" s="31"/>
      <c r="AI123" s="31"/>
      <c r="AJ123" s="188" t="s">
        <v>1306</v>
      </c>
      <c r="AK123" s="31"/>
      <c r="AL123" s="31"/>
      <c r="AM123" s="31"/>
      <c r="AN123" s="31"/>
      <c r="AO123" s="31"/>
      <c r="AP123" s="31"/>
    </row>
    <row r="124" spans="1:42" ht="102" x14ac:dyDescent="0.25">
      <c r="A124" s="131">
        <v>407</v>
      </c>
      <c r="B124" s="59" t="s">
        <v>326</v>
      </c>
      <c r="C124" s="59" t="s">
        <v>327</v>
      </c>
      <c r="D124" s="59" t="s">
        <v>328</v>
      </c>
      <c r="E124" s="60" t="s">
        <v>329</v>
      </c>
      <c r="F124" s="173">
        <v>27</v>
      </c>
      <c r="G124" s="173">
        <v>160</v>
      </c>
      <c r="H124" s="174">
        <v>74</v>
      </c>
      <c r="I124" s="175">
        <v>35</v>
      </c>
      <c r="J124" s="176">
        <v>80</v>
      </c>
      <c r="K124" s="177">
        <v>250</v>
      </c>
      <c r="L124" s="178"/>
      <c r="M124" s="179"/>
      <c r="N124" s="180">
        <v>24</v>
      </c>
      <c r="O124" s="181"/>
      <c r="P124" s="181">
        <v>600</v>
      </c>
      <c r="Q124" s="182">
        <v>75</v>
      </c>
      <c r="R124" s="183">
        <v>24</v>
      </c>
      <c r="S124" s="8">
        <v>90</v>
      </c>
      <c r="T124" s="184">
        <v>90</v>
      </c>
      <c r="U124" s="173">
        <v>200</v>
      </c>
      <c r="V124" s="61">
        <f t="shared" si="1"/>
        <v>1729</v>
      </c>
      <c r="W124" s="195" t="s">
        <v>1376</v>
      </c>
      <c r="X124" s="66" t="s">
        <v>933</v>
      </c>
      <c r="Y124" s="66" t="s">
        <v>937</v>
      </c>
      <c r="Z124" s="67">
        <v>15.7</v>
      </c>
      <c r="AA124" s="66"/>
      <c r="AB124" s="113" t="s">
        <v>1066</v>
      </c>
      <c r="AC124" s="114" t="s">
        <v>30</v>
      </c>
      <c r="AD124" s="113" t="s">
        <v>1207</v>
      </c>
      <c r="AE124" s="108">
        <v>15.56</v>
      </c>
      <c r="AF124" s="108">
        <v>0.16208333333333333</v>
      </c>
      <c r="AG124" s="31"/>
      <c r="AH124" s="31"/>
      <c r="AI124" s="31"/>
      <c r="AJ124" s="188" t="s">
        <v>1306</v>
      </c>
      <c r="AK124" s="31"/>
      <c r="AL124" s="31"/>
      <c r="AM124" s="31"/>
      <c r="AN124" s="31"/>
      <c r="AO124" s="31"/>
      <c r="AP124" s="31"/>
    </row>
    <row r="125" spans="1:42" ht="102" x14ac:dyDescent="0.25">
      <c r="A125" s="131">
        <v>408</v>
      </c>
      <c r="B125" s="59" t="s">
        <v>330</v>
      </c>
      <c r="C125" s="59" t="s">
        <v>331</v>
      </c>
      <c r="D125" s="59" t="s">
        <v>332</v>
      </c>
      <c r="E125" s="60" t="s">
        <v>333</v>
      </c>
      <c r="F125" s="173">
        <v>9</v>
      </c>
      <c r="G125" s="173"/>
      <c r="H125" s="174">
        <v>30</v>
      </c>
      <c r="I125" s="175">
        <v>35</v>
      </c>
      <c r="J125" s="176">
        <v>50</v>
      </c>
      <c r="K125" s="177">
        <v>350</v>
      </c>
      <c r="L125" s="178"/>
      <c r="M125" s="179">
        <v>8</v>
      </c>
      <c r="N125" s="180">
        <v>5</v>
      </c>
      <c r="O125" s="181"/>
      <c r="P125" s="181">
        <v>200</v>
      </c>
      <c r="Q125" s="182">
        <v>40</v>
      </c>
      <c r="R125" s="183">
        <v>26</v>
      </c>
      <c r="S125" s="8">
        <v>175</v>
      </c>
      <c r="T125" s="184">
        <v>30</v>
      </c>
      <c r="U125" s="173">
        <v>200</v>
      </c>
      <c r="V125" s="61">
        <f t="shared" si="1"/>
        <v>1158</v>
      </c>
      <c r="W125" s="195" t="s">
        <v>1390</v>
      </c>
      <c r="X125" s="66" t="s">
        <v>933</v>
      </c>
      <c r="Y125" s="66" t="s">
        <v>938</v>
      </c>
      <c r="Z125" s="67">
        <v>18.63</v>
      </c>
      <c r="AA125" s="66"/>
      <c r="AB125" s="113" t="s">
        <v>1066</v>
      </c>
      <c r="AC125" s="114" t="s">
        <v>30</v>
      </c>
      <c r="AD125" s="113" t="s">
        <v>1208</v>
      </c>
      <c r="AE125" s="108">
        <v>24.720000000000002</v>
      </c>
      <c r="AF125" s="108">
        <v>0.17166666666666669</v>
      </c>
      <c r="AG125" s="31"/>
      <c r="AH125" s="31"/>
      <c r="AI125" s="31"/>
      <c r="AJ125" s="188" t="s">
        <v>1306</v>
      </c>
      <c r="AK125" s="31"/>
      <c r="AL125" s="31"/>
      <c r="AM125" s="31"/>
      <c r="AN125" s="31"/>
      <c r="AO125" s="31"/>
      <c r="AP125" s="31"/>
    </row>
    <row r="126" spans="1:42" ht="25.5" x14ac:dyDescent="0.25">
      <c r="A126" s="131">
        <v>409</v>
      </c>
      <c r="B126" s="59" t="s">
        <v>334</v>
      </c>
      <c r="C126" s="59" t="s">
        <v>335</v>
      </c>
      <c r="D126" s="59" t="s">
        <v>246</v>
      </c>
      <c r="E126" s="60" t="s">
        <v>289</v>
      </c>
      <c r="F126" s="173"/>
      <c r="G126" s="173"/>
      <c r="H126" s="174">
        <v>6</v>
      </c>
      <c r="I126" s="175"/>
      <c r="J126" s="176"/>
      <c r="K126" s="177">
        <v>20</v>
      </c>
      <c r="L126" s="178"/>
      <c r="M126" s="179"/>
      <c r="N126" s="180">
        <v>5</v>
      </c>
      <c r="O126" s="181"/>
      <c r="P126" s="181"/>
      <c r="Q126" s="182"/>
      <c r="R126" s="183">
        <v>6</v>
      </c>
      <c r="S126" s="8">
        <v>5</v>
      </c>
      <c r="T126" s="184"/>
      <c r="U126" s="173"/>
      <c r="V126" s="61">
        <f t="shared" si="1"/>
        <v>42</v>
      </c>
      <c r="W126" s="194"/>
      <c r="X126" s="111" t="s">
        <v>939</v>
      </c>
      <c r="Y126" s="111" t="s">
        <v>289</v>
      </c>
      <c r="Z126" s="112">
        <v>24.54</v>
      </c>
      <c r="AA126" s="111"/>
      <c r="AB126" s="68"/>
      <c r="AC126" s="26"/>
      <c r="AD126" s="68"/>
      <c r="AE126" s="63" t="s">
        <v>853</v>
      </c>
      <c r="AF126" s="63" t="s">
        <v>1077</v>
      </c>
      <c r="AG126" s="31"/>
      <c r="AH126" s="31"/>
      <c r="AI126" s="31"/>
      <c r="AJ126" s="188" t="s">
        <v>1306</v>
      </c>
      <c r="AK126" s="31"/>
      <c r="AL126" s="31"/>
      <c r="AM126" s="31"/>
      <c r="AN126" s="31"/>
      <c r="AO126" s="31"/>
      <c r="AP126" s="31"/>
    </row>
    <row r="127" spans="1:42" ht="38.25" x14ac:dyDescent="0.25">
      <c r="A127" s="131">
        <v>410</v>
      </c>
      <c r="B127" s="59" t="s">
        <v>336</v>
      </c>
      <c r="C127" s="59" t="s">
        <v>1480</v>
      </c>
      <c r="D127" s="59" t="s">
        <v>337</v>
      </c>
      <c r="E127" s="60" t="s">
        <v>338</v>
      </c>
      <c r="F127" s="173">
        <v>12</v>
      </c>
      <c r="G127" s="173"/>
      <c r="H127" s="174">
        <v>135</v>
      </c>
      <c r="I127" s="175">
        <v>90</v>
      </c>
      <c r="J127" s="176"/>
      <c r="K127" s="177">
        <v>432</v>
      </c>
      <c r="L127" s="178">
        <v>60</v>
      </c>
      <c r="M127" s="179"/>
      <c r="N127" s="180">
        <v>48</v>
      </c>
      <c r="O127" s="181"/>
      <c r="P127" s="181">
        <v>100</v>
      </c>
      <c r="Q127" s="182">
        <v>200</v>
      </c>
      <c r="R127" s="183">
        <v>60</v>
      </c>
      <c r="S127" s="8">
        <v>200</v>
      </c>
      <c r="T127" s="184"/>
      <c r="U127" s="173">
        <v>150</v>
      </c>
      <c r="V127" s="61">
        <f t="shared" si="1"/>
        <v>1487</v>
      </c>
      <c r="W127" s="194"/>
      <c r="X127" s="111" t="s">
        <v>940</v>
      </c>
      <c r="Y127" s="111" t="s">
        <v>941</v>
      </c>
      <c r="Z127" s="112" t="s">
        <v>942</v>
      </c>
      <c r="AA127" s="111"/>
      <c r="AB127" s="68" t="s">
        <v>1200</v>
      </c>
      <c r="AC127" s="26" t="s">
        <v>1209</v>
      </c>
      <c r="AD127" s="26" t="s">
        <v>1210</v>
      </c>
      <c r="AE127" s="70" t="s">
        <v>1211</v>
      </c>
      <c r="AF127" s="70" t="s">
        <v>1212</v>
      </c>
      <c r="AG127" s="31"/>
      <c r="AH127" s="31"/>
      <c r="AI127" s="31"/>
      <c r="AJ127" s="188" t="s">
        <v>1306</v>
      </c>
      <c r="AK127" s="31"/>
      <c r="AL127" s="31"/>
      <c r="AM127" s="31"/>
      <c r="AN127" s="31"/>
      <c r="AO127" s="31"/>
      <c r="AP127" s="31"/>
    </row>
    <row r="128" spans="1:42" ht="38.25" x14ac:dyDescent="0.25">
      <c r="A128" s="131">
        <v>411</v>
      </c>
      <c r="B128" s="59" t="s">
        <v>339</v>
      </c>
      <c r="C128" s="59" t="s">
        <v>1481</v>
      </c>
      <c r="D128" s="59" t="s">
        <v>337</v>
      </c>
      <c r="E128" s="60"/>
      <c r="F128" s="173"/>
      <c r="G128" s="173"/>
      <c r="H128" s="174"/>
      <c r="I128" s="175"/>
      <c r="J128" s="176"/>
      <c r="K128" s="177">
        <v>400</v>
      </c>
      <c r="L128" s="178"/>
      <c r="M128" s="179"/>
      <c r="N128" s="180"/>
      <c r="O128" s="181"/>
      <c r="P128" s="181">
        <v>50</v>
      </c>
      <c r="Q128" s="182"/>
      <c r="R128" s="183"/>
      <c r="S128" s="8">
        <v>100</v>
      </c>
      <c r="T128" s="184"/>
      <c r="U128" s="173"/>
      <c r="V128" s="61">
        <f t="shared" si="1"/>
        <v>550</v>
      </c>
      <c r="W128" s="194"/>
      <c r="X128" s="111" t="s">
        <v>943</v>
      </c>
      <c r="Y128" s="111" t="s">
        <v>944</v>
      </c>
      <c r="Z128" s="112">
        <v>18.18</v>
      </c>
      <c r="AA128" s="111"/>
      <c r="AB128" s="68" t="s">
        <v>1066</v>
      </c>
      <c r="AC128" s="26" t="s">
        <v>1213</v>
      </c>
      <c r="AD128" s="68" t="s">
        <v>1214</v>
      </c>
      <c r="AE128" s="63">
        <v>18.420000000000002</v>
      </c>
      <c r="AF128" s="63">
        <v>0.38375000000000004</v>
      </c>
      <c r="AG128" s="31"/>
      <c r="AH128" s="31"/>
      <c r="AI128" s="31"/>
      <c r="AJ128" s="188" t="s">
        <v>1306</v>
      </c>
      <c r="AK128" s="31"/>
      <c r="AL128" s="31"/>
      <c r="AM128" s="31"/>
      <c r="AN128" s="31"/>
      <c r="AO128" s="31"/>
      <c r="AP128" s="31"/>
    </row>
    <row r="129" spans="1:42" ht="25.5" x14ac:dyDescent="0.25">
      <c r="A129" s="131">
        <v>412</v>
      </c>
      <c r="B129" s="59" t="s">
        <v>340</v>
      </c>
      <c r="C129" s="77" t="s">
        <v>341</v>
      </c>
      <c r="D129" s="59" t="s">
        <v>342</v>
      </c>
      <c r="E129" s="60" t="s">
        <v>343</v>
      </c>
      <c r="F129" s="173"/>
      <c r="G129" s="173"/>
      <c r="H129" s="174"/>
      <c r="I129" s="175"/>
      <c r="J129" s="176">
        <v>220</v>
      </c>
      <c r="K129" s="177"/>
      <c r="L129" s="178"/>
      <c r="M129" s="179">
        <v>5</v>
      </c>
      <c r="N129" s="180"/>
      <c r="O129" s="181"/>
      <c r="P129" s="181"/>
      <c r="Q129" s="182"/>
      <c r="R129" s="183">
        <v>30</v>
      </c>
      <c r="S129" s="8"/>
      <c r="T129" s="184"/>
      <c r="U129" s="173"/>
      <c r="V129" s="61">
        <f t="shared" si="1"/>
        <v>255</v>
      </c>
      <c r="W129" s="195"/>
      <c r="X129" s="66"/>
      <c r="Y129" s="66"/>
      <c r="Z129" s="67" t="s">
        <v>853</v>
      </c>
      <c r="AA129" s="66"/>
      <c r="AB129" s="113" t="s">
        <v>1200</v>
      </c>
      <c r="AC129" s="114" t="s">
        <v>1215</v>
      </c>
      <c r="AD129" s="113" t="s">
        <v>1214</v>
      </c>
      <c r="AE129" s="108">
        <v>46.05</v>
      </c>
      <c r="AF129" s="108">
        <v>0.95937499999999998</v>
      </c>
      <c r="AG129" s="31"/>
      <c r="AH129" s="31"/>
      <c r="AI129" s="31"/>
      <c r="AJ129" s="188" t="s">
        <v>1306</v>
      </c>
      <c r="AK129" s="31"/>
      <c r="AL129" s="31"/>
      <c r="AM129" s="31"/>
      <c r="AN129" s="31"/>
      <c r="AO129" s="31"/>
      <c r="AP129" s="31"/>
    </row>
    <row r="130" spans="1:42" ht="89.25" x14ac:dyDescent="0.25">
      <c r="A130" s="131">
        <v>413</v>
      </c>
      <c r="B130" s="59" t="s">
        <v>822</v>
      </c>
      <c r="C130" s="59" t="s">
        <v>1482</v>
      </c>
      <c r="D130" s="59" t="s">
        <v>345</v>
      </c>
      <c r="E130" s="60" t="s">
        <v>821</v>
      </c>
      <c r="F130" s="173">
        <v>6</v>
      </c>
      <c r="G130" s="173"/>
      <c r="H130" s="174"/>
      <c r="I130" s="175"/>
      <c r="J130" s="176"/>
      <c r="K130" s="177">
        <v>75</v>
      </c>
      <c r="L130" s="178"/>
      <c r="M130" s="179"/>
      <c r="N130" s="180"/>
      <c r="O130" s="181"/>
      <c r="P130" s="181"/>
      <c r="Q130" s="182"/>
      <c r="R130" s="183">
        <v>6</v>
      </c>
      <c r="S130" s="8">
        <v>35</v>
      </c>
      <c r="T130" s="184"/>
      <c r="U130" s="173"/>
      <c r="V130" s="61">
        <f t="shared" si="1"/>
        <v>122</v>
      </c>
      <c r="W130" s="195"/>
      <c r="X130" s="66"/>
      <c r="Y130" s="66"/>
      <c r="Z130" s="67" t="s">
        <v>853</v>
      </c>
      <c r="AA130" s="66"/>
      <c r="AB130" s="113" t="s">
        <v>1216</v>
      </c>
      <c r="AC130" s="114" t="s">
        <v>30</v>
      </c>
      <c r="AD130" s="113" t="s">
        <v>1217</v>
      </c>
      <c r="AE130" s="108">
        <v>38.5</v>
      </c>
      <c r="AF130" s="108">
        <v>0.154</v>
      </c>
      <c r="AG130" s="31"/>
      <c r="AH130" s="31"/>
      <c r="AI130" s="31"/>
      <c r="AJ130" s="188" t="s">
        <v>1306</v>
      </c>
      <c r="AK130" s="31"/>
      <c r="AL130" s="31"/>
      <c r="AM130" s="31"/>
      <c r="AN130" s="31"/>
      <c r="AO130" s="31"/>
      <c r="AP130" s="31"/>
    </row>
    <row r="131" spans="1:42" ht="114.75" x14ac:dyDescent="0.25">
      <c r="A131" s="131">
        <v>414</v>
      </c>
      <c r="B131" s="59" t="s">
        <v>820</v>
      </c>
      <c r="C131" s="59" t="s">
        <v>1483</v>
      </c>
      <c r="D131" s="59" t="s">
        <v>836</v>
      </c>
      <c r="E131" s="60" t="s">
        <v>344</v>
      </c>
      <c r="F131" s="173"/>
      <c r="G131" s="173"/>
      <c r="H131" s="174">
        <v>5</v>
      </c>
      <c r="I131" s="175"/>
      <c r="J131" s="176"/>
      <c r="K131" s="177"/>
      <c r="L131" s="178"/>
      <c r="M131" s="179">
        <v>9</v>
      </c>
      <c r="N131" s="180"/>
      <c r="O131" s="181"/>
      <c r="P131" s="181"/>
      <c r="Q131" s="182"/>
      <c r="R131" s="183">
        <v>16</v>
      </c>
      <c r="S131" s="8"/>
      <c r="T131" s="184"/>
      <c r="U131" s="173"/>
      <c r="V131" s="61">
        <f t="shared" ref="V131:V192" si="2">SUM(F131:U131)</f>
        <v>30</v>
      </c>
      <c r="W131" s="195"/>
      <c r="X131" s="66"/>
      <c r="Y131" s="66"/>
      <c r="Z131" s="67" t="s">
        <v>853</v>
      </c>
      <c r="AA131" s="66"/>
      <c r="AB131" s="113" t="s">
        <v>1200</v>
      </c>
      <c r="AC131" s="114" t="s">
        <v>411</v>
      </c>
      <c r="AD131" s="113" t="s">
        <v>1218</v>
      </c>
      <c r="AE131" s="108">
        <v>38.489999999999995</v>
      </c>
      <c r="AF131" s="108">
        <v>0.20046874999999997</v>
      </c>
      <c r="AG131" s="31"/>
      <c r="AH131" s="31"/>
      <c r="AI131" s="31"/>
      <c r="AJ131" s="188" t="s">
        <v>1306</v>
      </c>
      <c r="AK131" s="31"/>
      <c r="AL131" s="31"/>
      <c r="AM131" s="31"/>
      <c r="AN131" s="31"/>
      <c r="AO131" s="31"/>
      <c r="AP131" s="31"/>
    </row>
    <row r="132" spans="1:42" ht="39" x14ac:dyDescent="0.25">
      <c r="A132" s="131">
        <v>415</v>
      </c>
      <c r="B132" s="59" t="s">
        <v>824</v>
      </c>
      <c r="C132" s="77" t="s">
        <v>1484</v>
      </c>
      <c r="D132" s="59" t="s">
        <v>823</v>
      </c>
      <c r="E132" s="60" t="s">
        <v>821</v>
      </c>
      <c r="F132" s="173">
        <v>2</v>
      </c>
      <c r="G132" s="173"/>
      <c r="H132" s="174"/>
      <c r="I132" s="175"/>
      <c r="J132" s="176"/>
      <c r="K132" s="177">
        <v>90</v>
      </c>
      <c r="L132" s="178"/>
      <c r="M132" s="179"/>
      <c r="N132" s="180"/>
      <c r="O132" s="181"/>
      <c r="P132" s="181"/>
      <c r="Q132" s="182"/>
      <c r="R132" s="183"/>
      <c r="S132" s="8">
        <v>45</v>
      </c>
      <c r="T132" s="184"/>
      <c r="U132" s="173"/>
      <c r="V132" s="61">
        <f t="shared" si="2"/>
        <v>137</v>
      </c>
      <c r="W132" s="195" t="s">
        <v>1388</v>
      </c>
      <c r="X132" s="66" t="s">
        <v>945</v>
      </c>
      <c r="Y132" s="66" t="s">
        <v>946</v>
      </c>
      <c r="Z132" s="67">
        <v>30.19</v>
      </c>
      <c r="AA132" s="66"/>
      <c r="AB132" s="113" t="s">
        <v>1200</v>
      </c>
      <c r="AC132" s="114" t="s">
        <v>550</v>
      </c>
      <c r="AD132" s="113" t="s">
        <v>1219</v>
      </c>
      <c r="AE132" s="108">
        <v>29.330000000000002</v>
      </c>
      <c r="AF132" s="108">
        <v>0.29330000000000001</v>
      </c>
      <c r="AG132" s="31"/>
      <c r="AH132" s="31"/>
      <c r="AI132" s="31"/>
      <c r="AJ132" s="188" t="s">
        <v>1306</v>
      </c>
      <c r="AK132" s="31"/>
      <c r="AL132" s="31"/>
      <c r="AM132" s="31"/>
      <c r="AN132" s="31"/>
      <c r="AO132" s="31"/>
      <c r="AP132" s="31"/>
    </row>
    <row r="133" spans="1:42" ht="26.25" x14ac:dyDescent="0.25">
      <c r="A133" s="131">
        <v>416</v>
      </c>
      <c r="B133" s="59" t="s">
        <v>346</v>
      </c>
      <c r="C133" s="77" t="s">
        <v>1485</v>
      </c>
      <c r="D133" s="59" t="s">
        <v>246</v>
      </c>
      <c r="E133" s="60" t="s">
        <v>347</v>
      </c>
      <c r="F133" s="173"/>
      <c r="G133" s="173"/>
      <c r="H133" s="174">
        <v>4</v>
      </c>
      <c r="I133" s="175"/>
      <c r="J133" s="176">
        <v>72</v>
      </c>
      <c r="K133" s="177"/>
      <c r="L133" s="178"/>
      <c r="M133" s="179"/>
      <c r="N133" s="180">
        <v>12</v>
      </c>
      <c r="O133" s="181"/>
      <c r="P133" s="181"/>
      <c r="Q133" s="182"/>
      <c r="R133" s="183">
        <v>8</v>
      </c>
      <c r="S133" s="8"/>
      <c r="T133" s="184"/>
      <c r="U133" s="173"/>
      <c r="V133" s="61">
        <f t="shared" si="2"/>
        <v>96</v>
      </c>
      <c r="W133" s="194" t="s">
        <v>1388</v>
      </c>
      <c r="X133" s="111" t="s">
        <v>947</v>
      </c>
      <c r="Y133" s="111" t="s">
        <v>948</v>
      </c>
      <c r="Z133" s="112">
        <v>18.399999999999999</v>
      </c>
      <c r="AA133" s="111">
        <f>Z133/150</f>
        <v>0.12266666666666666</v>
      </c>
      <c r="AB133" s="68" t="s">
        <v>1200</v>
      </c>
      <c r="AC133" s="26" t="s">
        <v>30</v>
      </c>
      <c r="AD133" s="68" t="s">
        <v>1220</v>
      </c>
      <c r="AE133" s="63">
        <v>25.330000000000002</v>
      </c>
      <c r="AF133" s="63">
        <v>0.16886666666666669</v>
      </c>
      <c r="AG133" s="31"/>
      <c r="AH133" s="31"/>
      <c r="AI133" s="31"/>
      <c r="AJ133" s="188" t="s">
        <v>1306</v>
      </c>
      <c r="AK133" s="31"/>
      <c r="AL133" s="31"/>
      <c r="AM133" s="31"/>
      <c r="AN133" s="31"/>
      <c r="AO133" s="31"/>
      <c r="AP133" s="31"/>
    </row>
    <row r="134" spans="1:42" ht="26.25" x14ac:dyDescent="0.25">
      <c r="A134" s="131">
        <v>417</v>
      </c>
      <c r="B134" s="59" t="s">
        <v>348</v>
      </c>
      <c r="C134" s="59" t="s">
        <v>1486</v>
      </c>
      <c r="D134" s="59" t="s">
        <v>317</v>
      </c>
      <c r="E134" s="60" t="s">
        <v>349</v>
      </c>
      <c r="F134" s="173">
        <v>2</v>
      </c>
      <c r="G134" s="173"/>
      <c r="H134" s="174">
        <v>10</v>
      </c>
      <c r="I134" s="175"/>
      <c r="J134" s="176"/>
      <c r="K134" s="177">
        <v>40</v>
      </c>
      <c r="L134" s="178"/>
      <c r="M134" s="179">
        <v>5</v>
      </c>
      <c r="N134" s="180">
        <v>12</v>
      </c>
      <c r="O134" s="181"/>
      <c r="P134" s="181"/>
      <c r="Q134" s="182"/>
      <c r="R134" s="183">
        <v>8</v>
      </c>
      <c r="S134" s="8">
        <v>15</v>
      </c>
      <c r="T134" s="184"/>
      <c r="U134" s="173"/>
      <c r="V134" s="61">
        <f t="shared" si="2"/>
        <v>92</v>
      </c>
      <c r="W134" s="194" t="s">
        <v>1388</v>
      </c>
      <c r="X134" s="111" t="s">
        <v>932</v>
      </c>
      <c r="Y134" s="111" t="s">
        <v>949</v>
      </c>
      <c r="Z134" s="112">
        <v>40.93</v>
      </c>
      <c r="AA134" s="111"/>
      <c r="AB134" s="68" t="s">
        <v>1200</v>
      </c>
      <c r="AC134" s="26" t="s">
        <v>1203</v>
      </c>
      <c r="AD134" s="68" t="s">
        <v>1221</v>
      </c>
      <c r="AE134" s="63">
        <v>42.589999999999996</v>
      </c>
      <c r="AF134" s="63">
        <v>0.14196666666666666</v>
      </c>
      <c r="AG134" s="31"/>
      <c r="AH134" s="31"/>
      <c r="AI134" s="31"/>
      <c r="AJ134" s="188" t="s">
        <v>1306</v>
      </c>
      <c r="AK134" s="31"/>
      <c r="AL134" s="31"/>
      <c r="AM134" s="31"/>
      <c r="AN134" s="31"/>
      <c r="AO134" s="31"/>
      <c r="AP134" s="31"/>
    </row>
    <row r="135" spans="1:42" ht="39" x14ac:dyDescent="0.25">
      <c r="A135" s="131">
        <v>418</v>
      </c>
      <c r="B135" s="59" t="s">
        <v>825</v>
      </c>
      <c r="C135" s="77" t="s">
        <v>1487</v>
      </c>
      <c r="D135" s="59" t="s">
        <v>826</v>
      </c>
      <c r="E135" s="60" t="s">
        <v>821</v>
      </c>
      <c r="F135" s="173">
        <v>4</v>
      </c>
      <c r="G135" s="173"/>
      <c r="H135" s="174">
        <v>10</v>
      </c>
      <c r="I135" s="175"/>
      <c r="J135" s="176"/>
      <c r="K135" s="177">
        <v>40</v>
      </c>
      <c r="L135" s="178"/>
      <c r="M135" s="179"/>
      <c r="N135" s="180"/>
      <c r="O135" s="181"/>
      <c r="P135" s="181"/>
      <c r="Q135" s="182"/>
      <c r="R135" s="183"/>
      <c r="S135" s="8">
        <v>15</v>
      </c>
      <c r="T135" s="184"/>
      <c r="U135" s="173"/>
      <c r="V135" s="61">
        <f t="shared" si="2"/>
        <v>69</v>
      </c>
      <c r="W135" s="195"/>
      <c r="X135" s="66"/>
      <c r="Y135" s="66"/>
      <c r="Z135" s="67" t="s">
        <v>853</v>
      </c>
      <c r="AA135" s="66"/>
      <c r="AB135" s="113" t="s">
        <v>1200</v>
      </c>
      <c r="AC135" s="114" t="s">
        <v>1222</v>
      </c>
      <c r="AD135" s="113" t="s">
        <v>1223</v>
      </c>
      <c r="AE135" s="108">
        <v>30.5</v>
      </c>
      <c r="AF135" s="108">
        <v>0.30499999999999999</v>
      </c>
      <c r="AG135" s="31"/>
      <c r="AH135" s="31"/>
      <c r="AI135" s="31"/>
      <c r="AJ135" s="188" t="s">
        <v>1306</v>
      </c>
      <c r="AK135" s="31"/>
      <c r="AL135" s="31"/>
      <c r="AM135" s="31"/>
      <c r="AN135" s="31"/>
      <c r="AO135" s="31"/>
      <c r="AP135" s="31"/>
    </row>
    <row r="136" spans="1:42" ht="25.5" x14ac:dyDescent="0.25">
      <c r="A136" s="131">
        <v>419</v>
      </c>
      <c r="B136" s="59" t="s">
        <v>350</v>
      </c>
      <c r="C136" s="59" t="s">
        <v>1488</v>
      </c>
      <c r="D136" s="59" t="s">
        <v>246</v>
      </c>
      <c r="E136" s="60" t="s">
        <v>351</v>
      </c>
      <c r="F136" s="173">
        <v>2</v>
      </c>
      <c r="G136" s="173"/>
      <c r="H136" s="174"/>
      <c r="I136" s="175"/>
      <c r="J136" s="176">
        <v>20</v>
      </c>
      <c r="K136" s="177">
        <v>20</v>
      </c>
      <c r="L136" s="178"/>
      <c r="M136" s="179"/>
      <c r="N136" s="180"/>
      <c r="O136" s="181"/>
      <c r="P136" s="181">
        <v>20</v>
      </c>
      <c r="Q136" s="182">
        <v>3</v>
      </c>
      <c r="R136" s="183">
        <v>6</v>
      </c>
      <c r="S136" s="8">
        <v>9</v>
      </c>
      <c r="T136" s="184"/>
      <c r="U136" s="173"/>
      <c r="V136" s="61">
        <f t="shared" si="2"/>
        <v>80</v>
      </c>
      <c r="W136" s="195" t="s">
        <v>1391</v>
      </c>
      <c r="X136" s="66" t="s">
        <v>950</v>
      </c>
      <c r="Y136" s="66" t="s">
        <v>951</v>
      </c>
      <c r="Z136" s="67">
        <v>11.97</v>
      </c>
      <c r="AA136" s="66">
        <f>11.97/300</f>
        <v>3.9900000000000005E-2</v>
      </c>
      <c r="AB136" s="113"/>
      <c r="AC136" s="114" t="s">
        <v>1224</v>
      </c>
      <c r="AD136" s="113" t="s">
        <v>1225</v>
      </c>
      <c r="AE136" s="108">
        <v>16.950000000000003</v>
      </c>
      <c r="AF136" s="108">
        <v>3.3900000000000007E-2</v>
      </c>
      <c r="AG136" s="31"/>
      <c r="AH136" s="31"/>
      <c r="AI136" s="31"/>
      <c r="AJ136" s="188" t="s">
        <v>1306</v>
      </c>
      <c r="AK136" s="31"/>
      <c r="AL136" s="31"/>
      <c r="AM136" s="31"/>
      <c r="AN136" s="31"/>
      <c r="AO136" s="31"/>
      <c r="AP136" s="31"/>
    </row>
    <row r="137" spans="1:42" ht="26.25" x14ac:dyDescent="0.25">
      <c r="A137" s="131">
        <v>420</v>
      </c>
      <c r="B137" s="59" t="s">
        <v>352</v>
      </c>
      <c r="C137" s="59" t="s">
        <v>1530</v>
      </c>
      <c r="D137" s="59" t="s">
        <v>1528</v>
      </c>
      <c r="E137" s="60" t="s">
        <v>1529</v>
      </c>
      <c r="F137" s="173">
        <v>4</v>
      </c>
      <c r="G137" s="173"/>
      <c r="H137" s="174">
        <v>10</v>
      </c>
      <c r="I137" s="175"/>
      <c r="J137" s="176">
        <v>10</v>
      </c>
      <c r="K137" s="177">
        <v>150</v>
      </c>
      <c r="L137" s="178">
        <v>4</v>
      </c>
      <c r="M137" s="179"/>
      <c r="N137" s="180"/>
      <c r="O137" s="181"/>
      <c r="P137" s="181"/>
      <c r="Q137" s="182"/>
      <c r="R137" s="183">
        <v>8</v>
      </c>
      <c r="S137" s="8">
        <v>75</v>
      </c>
      <c r="T137" s="184">
        <v>125</v>
      </c>
      <c r="U137" s="173"/>
      <c r="V137" s="61">
        <f t="shared" si="2"/>
        <v>386</v>
      </c>
      <c r="W137" s="194" t="s">
        <v>1376</v>
      </c>
      <c r="X137" s="111" t="s">
        <v>935</v>
      </c>
      <c r="Y137" s="111" t="s">
        <v>952</v>
      </c>
      <c r="Z137" s="112">
        <v>39.25</v>
      </c>
      <c r="AA137" s="111">
        <f>Z137/93</f>
        <v>0.42204301075268819</v>
      </c>
      <c r="AB137" s="113"/>
      <c r="AC137" s="114" t="s">
        <v>1226</v>
      </c>
      <c r="AD137" s="113" t="s">
        <v>1227</v>
      </c>
      <c r="AE137" s="108">
        <v>31.630000000000003</v>
      </c>
      <c r="AF137" s="108">
        <v>0.37654761904761908</v>
      </c>
      <c r="AG137" s="31"/>
      <c r="AH137" s="31"/>
      <c r="AI137" s="31"/>
      <c r="AJ137" s="188" t="s">
        <v>1306</v>
      </c>
      <c r="AK137" s="31"/>
      <c r="AL137" s="31"/>
      <c r="AM137" s="31"/>
      <c r="AN137" s="31"/>
      <c r="AO137" s="31"/>
      <c r="AP137" s="31"/>
    </row>
    <row r="138" spans="1:42" ht="25.5" x14ac:dyDescent="0.25">
      <c r="A138" s="131">
        <v>421</v>
      </c>
      <c r="B138" s="59" t="s">
        <v>353</v>
      </c>
      <c r="C138" s="59" t="s">
        <v>354</v>
      </c>
      <c r="D138" s="59" t="s">
        <v>355</v>
      </c>
      <c r="E138" s="60" t="s">
        <v>356</v>
      </c>
      <c r="F138" s="173">
        <v>4</v>
      </c>
      <c r="G138" s="173"/>
      <c r="H138" s="174">
        <v>8</v>
      </c>
      <c r="I138" s="175"/>
      <c r="J138" s="176"/>
      <c r="K138" s="177">
        <v>80</v>
      </c>
      <c r="L138" s="178">
        <v>10</v>
      </c>
      <c r="M138" s="179"/>
      <c r="N138" s="180"/>
      <c r="O138" s="181"/>
      <c r="P138" s="181"/>
      <c r="Q138" s="182"/>
      <c r="R138" s="183">
        <v>6</v>
      </c>
      <c r="S138" s="8">
        <v>40</v>
      </c>
      <c r="T138" s="184"/>
      <c r="U138" s="173"/>
      <c r="V138" s="61">
        <f t="shared" si="2"/>
        <v>148</v>
      </c>
      <c r="W138" s="195"/>
      <c r="X138" s="66"/>
      <c r="Y138" s="66"/>
      <c r="Z138" s="67" t="s">
        <v>853</v>
      </c>
      <c r="AA138" s="66"/>
      <c r="AB138" s="113"/>
      <c r="AC138" s="114" t="s">
        <v>1228</v>
      </c>
      <c r="AD138" s="113" t="s">
        <v>1229</v>
      </c>
      <c r="AE138" s="108">
        <v>27.82</v>
      </c>
      <c r="AF138" s="108">
        <v>0.38638888888888889</v>
      </c>
      <c r="AG138" s="31"/>
      <c r="AH138" s="31"/>
      <c r="AI138" s="31"/>
      <c r="AJ138" s="188" t="s">
        <v>1306</v>
      </c>
      <c r="AK138" s="31"/>
      <c r="AL138" s="31"/>
      <c r="AM138" s="31"/>
      <c r="AN138" s="31"/>
      <c r="AO138" s="31"/>
      <c r="AP138" s="31"/>
    </row>
    <row r="139" spans="1:42" ht="25.5" x14ac:dyDescent="0.25">
      <c r="A139" s="131">
        <v>422</v>
      </c>
      <c r="B139" s="59" t="s">
        <v>357</v>
      </c>
      <c r="C139" s="78" t="s">
        <v>358</v>
      </c>
      <c r="D139" s="59" t="s">
        <v>359</v>
      </c>
      <c r="E139" s="60" t="s">
        <v>360</v>
      </c>
      <c r="F139" s="173"/>
      <c r="G139" s="173">
        <v>140</v>
      </c>
      <c r="H139" s="174">
        <v>9</v>
      </c>
      <c r="I139" s="175"/>
      <c r="J139" s="176"/>
      <c r="K139" s="177">
        <v>100</v>
      </c>
      <c r="L139" s="178">
        <v>15</v>
      </c>
      <c r="M139" s="179">
        <v>24</v>
      </c>
      <c r="N139" s="180"/>
      <c r="O139" s="181"/>
      <c r="P139" s="181">
        <v>15</v>
      </c>
      <c r="Q139" s="182"/>
      <c r="R139" s="183">
        <v>6</v>
      </c>
      <c r="S139" s="8">
        <v>50</v>
      </c>
      <c r="T139" s="184"/>
      <c r="U139" s="173"/>
      <c r="V139" s="61">
        <f t="shared" si="2"/>
        <v>359</v>
      </c>
      <c r="W139" s="195"/>
      <c r="X139" s="66"/>
      <c r="Y139" s="66"/>
      <c r="Z139" s="67" t="s">
        <v>853</v>
      </c>
      <c r="AA139" s="66"/>
      <c r="AB139" s="113" t="s">
        <v>1200</v>
      </c>
      <c r="AC139" s="114" t="s">
        <v>30</v>
      </c>
      <c r="AD139" s="113" t="s">
        <v>1230</v>
      </c>
      <c r="AE139" s="108">
        <v>29.470000000000002</v>
      </c>
      <c r="AF139" s="108">
        <v>0.30697916666666669</v>
      </c>
      <c r="AG139" s="31"/>
      <c r="AH139" s="31"/>
      <c r="AI139" s="31"/>
      <c r="AJ139" s="188" t="s">
        <v>1306</v>
      </c>
      <c r="AK139" s="31"/>
      <c r="AL139" s="31"/>
      <c r="AM139" s="31"/>
      <c r="AN139" s="31"/>
      <c r="AO139" s="31"/>
      <c r="AP139" s="31"/>
    </row>
    <row r="140" spans="1:42" ht="26.25" x14ac:dyDescent="0.25">
      <c r="A140" s="131">
        <v>423</v>
      </c>
      <c r="B140" s="59" t="s">
        <v>361</v>
      </c>
      <c r="C140" s="59" t="s">
        <v>1489</v>
      </c>
      <c r="D140" s="59" t="s">
        <v>362</v>
      </c>
      <c r="E140" s="60" t="s">
        <v>363</v>
      </c>
      <c r="F140" s="173">
        <v>4</v>
      </c>
      <c r="G140" s="173"/>
      <c r="H140" s="174"/>
      <c r="I140" s="175"/>
      <c r="J140" s="176">
        <v>72</v>
      </c>
      <c r="K140" s="177"/>
      <c r="L140" s="178">
        <v>15</v>
      </c>
      <c r="M140" s="179">
        <v>24</v>
      </c>
      <c r="N140" s="180">
        <v>12</v>
      </c>
      <c r="O140" s="181"/>
      <c r="P140" s="181"/>
      <c r="Q140" s="182"/>
      <c r="R140" s="183">
        <v>10</v>
      </c>
      <c r="S140" s="8"/>
      <c r="T140" s="184"/>
      <c r="U140" s="173"/>
      <c r="V140" s="61">
        <f t="shared" si="2"/>
        <v>137</v>
      </c>
      <c r="W140" s="194" t="s">
        <v>1392</v>
      </c>
      <c r="X140" s="111" t="s">
        <v>953</v>
      </c>
      <c r="Y140" s="111" t="s">
        <v>889</v>
      </c>
      <c r="Z140" s="112">
        <v>29.94</v>
      </c>
      <c r="AA140" s="111"/>
      <c r="AB140" s="68" t="s">
        <v>1231</v>
      </c>
      <c r="AC140" s="26" t="s">
        <v>362</v>
      </c>
      <c r="AD140" s="68" t="s">
        <v>1232</v>
      </c>
      <c r="AE140" s="63">
        <v>32.68</v>
      </c>
      <c r="AF140" s="63">
        <v>0.4538888888888889</v>
      </c>
      <c r="AG140" s="31"/>
      <c r="AH140" s="31"/>
      <c r="AI140" s="31"/>
      <c r="AJ140" s="188" t="s">
        <v>1306</v>
      </c>
      <c r="AK140" s="31"/>
      <c r="AL140" s="31"/>
      <c r="AM140" s="31"/>
      <c r="AN140" s="31"/>
      <c r="AO140" s="31"/>
      <c r="AP140" s="31"/>
    </row>
    <row r="141" spans="1:42" ht="51" x14ac:dyDescent="0.25">
      <c r="A141" s="131">
        <v>424</v>
      </c>
      <c r="B141" s="59" t="s">
        <v>364</v>
      </c>
      <c r="C141" s="59" t="s">
        <v>1490</v>
      </c>
      <c r="D141" s="59" t="s">
        <v>365</v>
      </c>
      <c r="E141" s="60" t="s">
        <v>363</v>
      </c>
      <c r="F141" s="173">
        <v>4</v>
      </c>
      <c r="G141" s="173"/>
      <c r="H141" s="174"/>
      <c r="I141" s="175"/>
      <c r="J141" s="176"/>
      <c r="K141" s="177">
        <v>126</v>
      </c>
      <c r="L141" s="178"/>
      <c r="M141" s="179">
        <v>12</v>
      </c>
      <c r="N141" s="180"/>
      <c r="O141" s="181"/>
      <c r="P141" s="181"/>
      <c r="Q141" s="182"/>
      <c r="R141" s="183">
        <v>20</v>
      </c>
      <c r="S141" s="8">
        <v>75</v>
      </c>
      <c r="T141" s="184"/>
      <c r="U141" s="173"/>
      <c r="V141" s="61">
        <f t="shared" si="2"/>
        <v>237</v>
      </c>
      <c r="W141" s="194" t="s">
        <v>1376</v>
      </c>
      <c r="X141" s="111" t="s">
        <v>854</v>
      </c>
      <c r="Y141" s="111" t="s">
        <v>889</v>
      </c>
      <c r="Z141" s="112">
        <v>27.16</v>
      </c>
      <c r="AA141" s="111"/>
      <c r="AB141" s="68" t="s">
        <v>1066</v>
      </c>
      <c r="AC141" s="26" t="s">
        <v>1233</v>
      </c>
      <c r="AD141" s="68" t="s">
        <v>1234</v>
      </c>
      <c r="AE141" s="63">
        <v>27.39</v>
      </c>
      <c r="AF141" s="63">
        <v>0.38041666666666668</v>
      </c>
      <c r="AG141" s="31"/>
      <c r="AH141" s="31"/>
      <c r="AI141" s="31"/>
      <c r="AJ141" s="188" t="s">
        <v>1306</v>
      </c>
      <c r="AK141" s="31"/>
      <c r="AL141" s="31"/>
      <c r="AM141" s="31"/>
      <c r="AN141" s="31"/>
      <c r="AO141" s="31"/>
      <c r="AP141" s="31"/>
    </row>
    <row r="142" spans="1:42" ht="51" x14ac:dyDescent="0.25">
      <c r="A142" s="131">
        <v>425</v>
      </c>
      <c r="B142" s="59" t="s">
        <v>366</v>
      </c>
      <c r="C142" s="59" t="s">
        <v>1491</v>
      </c>
      <c r="D142" s="59" t="s">
        <v>29</v>
      </c>
      <c r="E142" s="60" t="s">
        <v>367</v>
      </c>
      <c r="F142" s="173">
        <v>118</v>
      </c>
      <c r="G142" s="173">
        <v>108</v>
      </c>
      <c r="H142" s="174">
        <v>18</v>
      </c>
      <c r="I142" s="175"/>
      <c r="J142" s="176"/>
      <c r="K142" s="177">
        <v>126</v>
      </c>
      <c r="L142" s="178">
        <v>20</v>
      </c>
      <c r="M142" s="179"/>
      <c r="N142" s="180"/>
      <c r="O142" s="181"/>
      <c r="P142" s="181"/>
      <c r="Q142" s="182"/>
      <c r="R142" s="183"/>
      <c r="S142" s="8">
        <v>75</v>
      </c>
      <c r="T142" s="184">
        <v>20</v>
      </c>
      <c r="U142" s="173">
        <v>200</v>
      </c>
      <c r="V142" s="61">
        <f t="shared" si="2"/>
        <v>685</v>
      </c>
      <c r="W142" s="194" t="s">
        <v>1376</v>
      </c>
      <c r="X142" s="111" t="s">
        <v>854</v>
      </c>
      <c r="Y142" s="111" t="s">
        <v>889</v>
      </c>
      <c r="Z142" s="112">
        <v>30.19</v>
      </c>
      <c r="AA142" s="111"/>
      <c r="AB142" s="68" t="s">
        <v>1066</v>
      </c>
      <c r="AC142" s="26" t="s">
        <v>1235</v>
      </c>
      <c r="AD142" s="68" t="s">
        <v>1236</v>
      </c>
      <c r="AE142" s="63">
        <v>30.6</v>
      </c>
      <c r="AF142" s="63">
        <v>0.42500000000000004</v>
      </c>
      <c r="AG142" s="31"/>
      <c r="AH142" s="31"/>
      <c r="AI142" s="31"/>
      <c r="AJ142" s="188" t="s">
        <v>1306</v>
      </c>
      <c r="AK142" s="31"/>
      <c r="AL142" s="31"/>
      <c r="AM142" s="31"/>
      <c r="AN142" s="31"/>
      <c r="AO142" s="31"/>
      <c r="AP142" s="31"/>
    </row>
    <row r="143" spans="1:42" ht="26.25" x14ac:dyDescent="0.25">
      <c r="A143" s="131">
        <v>426</v>
      </c>
      <c r="B143" s="59" t="s">
        <v>368</v>
      </c>
      <c r="C143" s="59" t="s">
        <v>1492</v>
      </c>
      <c r="D143" s="59" t="s">
        <v>369</v>
      </c>
      <c r="E143" s="60" t="s">
        <v>370</v>
      </c>
      <c r="F143" s="173">
        <v>2</v>
      </c>
      <c r="G143" s="173"/>
      <c r="H143" s="174">
        <v>9</v>
      </c>
      <c r="I143" s="175"/>
      <c r="J143" s="176"/>
      <c r="K143" s="177">
        <v>50</v>
      </c>
      <c r="L143" s="178"/>
      <c r="M143" s="179"/>
      <c r="N143" s="180"/>
      <c r="O143" s="181"/>
      <c r="P143" s="181">
        <v>10</v>
      </c>
      <c r="Q143" s="182"/>
      <c r="R143" s="183">
        <v>3</v>
      </c>
      <c r="S143" s="8">
        <v>25</v>
      </c>
      <c r="T143" s="184"/>
      <c r="U143" s="173"/>
      <c r="V143" s="61">
        <f t="shared" si="2"/>
        <v>99</v>
      </c>
      <c r="W143" s="195"/>
      <c r="X143" s="66"/>
      <c r="Y143" s="66"/>
      <c r="Z143" s="67" t="s">
        <v>853</v>
      </c>
      <c r="AA143" s="66"/>
      <c r="AB143" s="113" t="s">
        <v>1200</v>
      </c>
      <c r="AC143" s="114" t="s">
        <v>1237</v>
      </c>
      <c r="AD143" s="113" t="s">
        <v>1238</v>
      </c>
      <c r="AE143" s="108">
        <v>71</v>
      </c>
      <c r="AF143" s="108">
        <v>0.28399999999999997</v>
      </c>
      <c r="AG143" s="31"/>
      <c r="AH143" s="31"/>
      <c r="AI143" s="31"/>
      <c r="AJ143" s="188" t="s">
        <v>1306</v>
      </c>
      <c r="AK143" s="31"/>
      <c r="AL143" s="31"/>
      <c r="AM143" s="31"/>
      <c r="AN143" s="31"/>
      <c r="AO143" s="31"/>
      <c r="AP143" s="31"/>
    </row>
    <row r="144" spans="1:42" ht="26.25" x14ac:dyDescent="0.25">
      <c r="A144" s="131">
        <v>427</v>
      </c>
      <c r="B144" s="59" t="s">
        <v>371</v>
      </c>
      <c r="C144" s="59" t="s">
        <v>1493</v>
      </c>
      <c r="D144" s="59" t="s">
        <v>29</v>
      </c>
      <c r="E144" s="60" t="s">
        <v>367</v>
      </c>
      <c r="F144" s="173"/>
      <c r="G144" s="173">
        <v>108</v>
      </c>
      <c r="H144" s="174">
        <v>6</v>
      </c>
      <c r="I144" s="175"/>
      <c r="J144" s="176"/>
      <c r="K144" s="177">
        <v>126</v>
      </c>
      <c r="L144" s="178"/>
      <c r="M144" s="179"/>
      <c r="N144" s="180"/>
      <c r="O144" s="181"/>
      <c r="P144" s="181"/>
      <c r="Q144" s="182"/>
      <c r="R144" s="183">
        <v>6</v>
      </c>
      <c r="S144" s="8">
        <v>75</v>
      </c>
      <c r="T144" s="184"/>
      <c r="U144" s="173">
        <v>200</v>
      </c>
      <c r="V144" s="61">
        <f t="shared" si="2"/>
        <v>521</v>
      </c>
      <c r="W144" s="194" t="s">
        <v>1376</v>
      </c>
      <c r="X144" s="111" t="s">
        <v>854</v>
      </c>
      <c r="Y144" s="111" t="s">
        <v>889</v>
      </c>
      <c r="Z144" s="112">
        <v>30.19</v>
      </c>
      <c r="AA144" s="111"/>
      <c r="AB144" s="68" t="s">
        <v>1066</v>
      </c>
      <c r="AC144" s="26" t="s">
        <v>1235</v>
      </c>
      <c r="AD144" s="68" t="s">
        <v>1236</v>
      </c>
      <c r="AE144" s="63">
        <v>30.57</v>
      </c>
      <c r="AF144" s="63">
        <v>0.42458333333333331</v>
      </c>
      <c r="AG144" s="31"/>
      <c r="AH144" s="31"/>
      <c r="AI144" s="31"/>
      <c r="AJ144" s="188" t="s">
        <v>1306</v>
      </c>
      <c r="AK144" s="31"/>
      <c r="AL144" s="31"/>
      <c r="AM144" s="31"/>
      <c r="AN144" s="31"/>
      <c r="AO144" s="31"/>
      <c r="AP144" s="31"/>
    </row>
    <row r="145" spans="1:42" ht="38.25" x14ac:dyDescent="0.25">
      <c r="A145" s="131">
        <v>428</v>
      </c>
      <c r="B145" s="59" t="s">
        <v>372</v>
      </c>
      <c r="C145" s="59" t="s">
        <v>1494</v>
      </c>
      <c r="D145" s="59" t="s">
        <v>373</v>
      </c>
      <c r="E145" s="60" t="s">
        <v>374</v>
      </c>
      <c r="F145" s="173">
        <v>6</v>
      </c>
      <c r="G145" s="173">
        <v>108</v>
      </c>
      <c r="H145" s="174"/>
      <c r="I145" s="175"/>
      <c r="J145" s="176"/>
      <c r="K145" s="177">
        <v>126</v>
      </c>
      <c r="L145" s="178">
        <v>15</v>
      </c>
      <c r="M145" s="179">
        <v>12</v>
      </c>
      <c r="N145" s="180"/>
      <c r="O145" s="181"/>
      <c r="P145" s="181">
        <v>20</v>
      </c>
      <c r="Q145" s="182">
        <v>21</v>
      </c>
      <c r="R145" s="183">
        <v>6</v>
      </c>
      <c r="S145" s="8">
        <v>75</v>
      </c>
      <c r="T145" s="184"/>
      <c r="U145" s="173">
        <v>200</v>
      </c>
      <c r="V145" s="61">
        <f t="shared" si="2"/>
        <v>589</v>
      </c>
      <c r="W145" s="194" t="s">
        <v>1376</v>
      </c>
      <c r="X145" s="111" t="s">
        <v>854</v>
      </c>
      <c r="Y145" s="111" t="s">
        <v>889</v>
      </c>
      <c r="Z145" s="112">
        <v>27.16</v>
      </c>
      <c r="AA145" s="111"/>
      <c r="AB145" s="68" t="s">
        <v>1066</v>
      </c>
      <c r="AC145" s="26" t="s">
        <v>1235</v>
      </c>
      <c r="AD145" s="68" t="s">
        <v>1236</v>
      </c>
      <c r="AE145" s="63">
        <v>27.5</v>
      </c>
      <c r="AF145" s="63">
        <v>0.38194444444444442</v>
      </c>
      <c r="AG145" s="31"/>
      <c r="AH145" s="31"/>
      <c r="AI145" s="31"/>
      <c r="AJ145" s="188" t="s">
        <v>1306</v>
      </c>
      <c r="AK145" s="31"/>
      <c r="AL145" s="31"/>
      <c r="AM145" s="31"/>
      <c r="AN145" s="31"/>
      <c r="AO145" s="31"/>
      <c r="AP145" s="31"/>
    </row>
    <row r="146" spans="1:42" ht="25.5" x14ac:dyDescent="0.25">
      <c r="A146" s="131">
        <v>429</v>
      </c>
      <c r="B146" s="59" t="s">
        <v>375</v>
      </c>
      <c r="C146" s="59" t="s">
        <v>1495</v>
      </c>
      <c r="D146" s="59" t="s">
        <v>376</v>
      </c>
      <c r="E146" s="60"/>
      <c r="F146" s="173"/>
      <c r="G146" s="173"/>
      <c r="H146" s="174">
        <v>5</v>
      </c>
      <c r="I146" s="175"/>
      <c r="J146" s="176">
        <v>20</v>
      </c>
      <c r="K146" s="177"/>
      <c r="L146" s="178"/>
      <c r="M146" s="179">
        <v>8</v>
      </c>
      <c r="N146" s="180">
        <v>12</v>
      </c>
      <c r="O146" s="181"/>
      <c r="P146" s="181">
        <v>15</v>
      </c>
      <c r="Q146" s="182"/>
      <c r="R146" s="183">
        <v>10</v>
      </c>
      <c r="S146" s="8"/>
      <c r="T146" s="184"/>
      <c r="U146" s="173"/>
      <c r="V146" s="61">
        <f t="shared" si="2"/>
        <v>70</v>
      </c>
      <c r="W146" s="195">
        <v>2.25</v>
      </c>
      <c r="X146" s="66" t="s">
        <v>933</v>
      </c>
      <c r="Y146" s="66" t="s">
        <v>954</v>
      </c>
      <c r="Z146" s="67">
        <v>36.869999999999997</v>
      </c>
      <c r="AA146" s="66"/>
      <c r="AB146" s="113" t="s">
        <v>1066</v>
      </c>
      <c r="AC146" s="114" t="s">
        <v>30</v>
      </c>
      <c r="AD146" s="113" t="s">
        <v>1202</v>
      </c>
      <c r="AE146" s="108">
        <v>28.470000000000002</v>
      </c>
      <c r="AF146" s="108">
        <v>0.19770833333333335</v>
      </c>
      <c r="AG146" s="31"/>
      <c r="AH146" s="31"/>
      <c r="AI146" s="31"/>
      <c r="AJ146" s="188" t="s">
        <v>1306</v>
      </c>
      <c r="AK146" s="31"/>
      <c r="AL146" s="31"/>
      <c r="AM146" s="31"/>
      <c r="AN146" s="31"/>
      <c r="AO146" s="31"/>
      <c r="AP146" s="31"/>
    </row>
    <row r="147" spans="1:42" ht="25.5" x14ac:dyDescent="0.25">
      <c r="A147" s="131">
        <v>430</v>
      </c>
      <c r="B147" s="59" t="s">
        <v>377</v>
      </c>
      <c r="C147" s="77" t="s">
        <v>341</v>
      </c>
      <c r="D147" s="59" t="s">
        <v>378</v>
      </c>
      <c r="E147" s="60" t="s">
        <v>379</v>
      </c>
      <c r="F147" s="173">
        <v>6</v>
      </c>
      <c r="G147" s="173"/>
      <c r="H147" s="174"/>
      <c r="I147" s="175">
        <v>36</v>
      </c>
      <c r="J147" s="176"/>
      <c r="K147" s="177">
        <v>200</v>
      </c>
      <c r="L147" s="178">
        <v>10</v>
      </c>
      <c r="M147" s="179"/>
      <c r="N147" s="180"/>
      <c r="O147" s="181"/>
      <c r="P147" s="181"/>
      <c r="Q147" s="182">
        <v>40</v>
      </c>
      <c r="R147" s="183">
        <v>20</v>
      </c>
      <c r="S147" s="8">
        <v>100</v>
      </c>
      <c r="T147" s="184"/>
      <c r="U147" s="173">
        <v>100</v>
      </c>
      <c r="V147" s="61">
        <f t="shared" si="2"/>
        <v>512</v>
      </c>
      <c r="W147" s="195" t="s">
        <v>1388</v>
      </c>
      <c r="X147" s="116" t="s">
        <v>955</v>
      </c>
      <c r="Y147" s="66" t="s">
        <v>956</v>
      </c>
      <c r="Z147" s="67">
        <v>21.58</v>
      </c>
      <c r="AA147" s="66"/>
      <c r="AB147" s="113" t="s">
        <v>1200</v>
      </c>
      <c r="AC147" s="114" t="s">
        <v>30</v>
      </c>
      <c r="AD147" s="113" t="s">
        <v>1239</v>
      </c>
      <c r="AE147" s="108">
        <v>28.67</v>
      </c>
      <c r="AF147" s="108">
        <v>0.29864583333333333</v>
      </c>
      <c r="AG147" s="31"/>
      <c r="AH147" s="31"/>
      <c r="AI147" s="31"/>
      <c r="AJ147" s="188" t="s">
        <v>1306</v>
      </c>
      <c r="AK147" s="31"/>
      <c r="AL147" s="31"/>
      <c r="AM147" s="31"/>
      <c r="AN147" s="31"/>
      <c r="AO147" s="31"/>
      <c r="AP147" s="31"/>
    </row>
    <row r="148" spans="1:42" ht="15.75" x14ac:dyDescent="0.25">
      <c r="A148" s="131">
        <v>431</v>
      </c>
      <c r="B148" s="59" t="s">
        <v>380</v>
      </c>
      <c r="C148" s="77" t="s">
        <v>341</v>
      </c>
      <c r="D148" s="59" t="s">
        <v>381</v>
      </c>
      <c r="E148" s="60" t="s">
        <v>289</v>
      </c>
      <c r="F148" s="173"/>
      <c r="G148" s="173"/>
      <c r="H148" s="174">
        <v>12</v>
      </c>
      <c r="I148" s="175"/>
      <c r="J148" s="176"/>
      <c r="K148" s="177"/>
      <c r="L148" s="178"/>
      <c r="M148" s="179"/>
      <c r="N148" s="180"/>
      <c r="O148" s="181"/>
      <c r="P148" s="181">
        <v>10</v>
      </c>
      <c r="Q148" s="182"/>
      <c r="R148" s="183"/>
      <c r="S148" s="8"/>
      <c r="T148" s="184"/>
      <c r="U148" s="173"/>
      <c r="V148" s="61">
        <f t="shared" si="2"/>
        <v>22</v>
      </c>
      <c r="W148" s="194" t="s">
        <v>1388</v>
      </c>
      <c r="X148" s="111" t="s">
        <v>957</v>
      </c>
      <c r="Y148" s="111" t="s">
        <v>289</v>
      </c>
      <c r="Z148" s="112">
        <v>36.869999999999997</v>
      </c>
      <c r="AA148" s="111"/>
      <c r="AB148" s="68"/>
      <c r="AC148" s="26" t="s">
        <v>1240</v>
      </c>
      <c r="AD148" s="68" t="s">
        <v>289</v>
      </c>
      <c r="AE148" s="63">
        <v>37.29</v>
      </c>
      <c r="AF148" s="63">
        <v>1.2429999999999999</v>
      </c>
      <c r="AG148" s="31"/>
      <c r="AH148" s="31"/>
      <c r="AI148" s="31"/>
      <c r="AJ148" s="188" t="s">
        <v>1306</v>
      </c>
      <c r="AK148" s="31"/>
      <c r="AL148" s="31"/>
      <c r="AM148" s="31"/>
      <c r="AN148" s="31"/>
      <c r="AO148" s="31"/>
      <c r="AP148" s="31"/>
    </row>
    <row r="149" spans="1:42" ht="76.5" x14ac:dyDescent="0.25">
      <c r="A149" s="131">
        <v>432</v>
      </c>
      <c r="B149" s="59" t="s">
        <v>382</v>
      </c>
      <c r="C149" s="59" t="s">
        <v>1496</v>
      </c>
      <c r="D149" s="59" t="s">
        <v>383</v>
      </c>
      <c r="E149" s="60" t="s">
        <v>384</v>
      </c>
      <c r="F149" s="173">
        <v>18</v>
      </c>
      <c r="G149" s="173">
        <v>200</v>
      </c>
      <c r="H149" s="174">
        <v>18</v>
      </c>
      <c r="I149" s="175">
        <v>25</v>
      </c>
      <c r="J149" s="176"/>
      <c r="K149" s="177">
        <v>135</v>
      </c>
      <c r="L149" s="178">
        <v>24</v>
      </c>
      <c r="M149" s="179"/>
      <c r="N149" s="180"/>
      <c r="O149" s="181">
        <v>4</v>
      </c>
      <c r="P149" s="181">
        <v>120</v>
      </c>
      <c r="Q149" s="182">
        <v>20</v>
      </c>
      <c r="R149" s="183">
        <v>20</v>
      </c>
      <c r="S149" s="8">
        <v>75</v>
      </c>
      <c r="T149" s="184"/>
      <c r="U149" s="173"/>
      <c r="V149" s="61">
        <f t="shared" si="2"/>
        <v>659</v>
      </c>
      <c r="W149" s="195"/>
      <c r="X149" s="66" t="s">
        <v>958</v>
      </c>
      <c r="Y149" s="66" t="s">
        <v>384</v>
      </c>
      <c r="Z149" s="67">
        <v>9.2200000000000006</v>
      </c>
      <c r="AA149" s="66"/>
      <c r="AB149" s="113" t="s">
        <v>1200</v>
      </c>
      <c r="AC149" s="114" t="s">
        <v>1241</v>
      </c>
      <c r="AD149" s="113" t="s">
        <v>1242</v>
      </c>
      <c r="AE149" s="108">
        <v>8.2200000000000006</v>
      </c>
      <c r="AF149" s="108">
        <v>1.37</v>
      </c>
      <c r="AG149" s="31"/>
      <c r="AH149" s="31"/>
      <c r="AI149" s="31"/>
      <c r="AJ149" s="188" t="s">
        <v>1306</v>
      </c>
      <c r="AK149" s="31"/>
      <c r="AL149" s="31"/>
      <c r="AM149" s="31"/>
      <c r="AN149" s="31"/>
      <c r="AO149" s="31"/>
      <c r="AP149" s="31"/>
    </row>
    <row r="150" spans="1:42" ht="76.5" x14ac:dyDescent="0.25">
      <c r="A150" s="131">
        <v>433</v>
      </c>
      <c r="B150" s="59" t="s">
        <v>382</v>
      </c>
      <c r="C150" s="59" t="s">
        <v>385</v>
      </c>
      <c r="D150" s="59" t="s">
        <v>383</v>
      </c>
      <c r="E150" s="60" t="s">
        <v>384</v>
      </c>
      <c r="F150" s="173"/>
      <c r="G150" s="173"/>
      <c r="H150" s="174">
        <v>18</v>
      </c>
      <c r="I150" s="175">
        <v>21</v>
      </c>
      <c r="J150" s="176">
        <v>25</v>
      </c>
      <c r="K150" s="177"/>
      <c r="L150" s="178"/>
      <c r="M150" s="179">
        <v>20</v>
      </c>
      <c r="N150" s="180">
        <v>24</v>
      </c>
      <c r="O150" s="181"/>
      <c r="P150" s="181"/>
      <c r="Q150" s="182"/>
      <c r="R150" s="183">
        <v>12</v>
      </c>
      <c r="S150" s="8"/>
      <c r="T150" s="184">
        <v>60</v>
      </c>
      <c r="U150" s="173">
        <v>80</v>
      </c>
      <c r="V150" s="61">
        <f t="shared" si="2"/>
        <v>260</v>
      </c>
      <c r="W150" s="195"/>
      <c r="X150" s="66" t="s">
        <v>958</v>
      </c>
      <c r="Y150" s="66" t="s">
        <v>384</v>
      </c>
      <c r="Z150" s="67">
        <v>9.2200000000000006</v>
      </c>
      <c r="AA150" s="66"/>
      <c r="AB150" s="113" t="s">
        <v>1200</v>
      </c>
      <c r="AC150" s="114" t="s">
        <v>1241</v>
      </c>
      <c r="AD150" s="113" t="s">
        <v>1242</v>
      </c>
      <c r="AE150" s="108">
        <v>8.2200000000000006</v>
      </c>
      <c r="AF150" s="108">
        <v>1.37</v>
      </c>
      <c r="AG150" s="31"/>
      <c r="AH150" s="31"/>
      <c r="AI150" s="31"/>
      <c r="AJ150" s="188" t="s">
        <v>1306</v>
      </c>
      <c r="AK150" s="31"/>
      <c r="AL150" s="31"/>
      <c r="AM150" s="31"/>
      <c r="AN150" s="31"/>
      <c r="AO150" s="31"/>
      <c r="AP150" s="31"/>
    </row>
    <row r="151" spans="1:42" ht="25.5" x14ac:dyDescent="0.25">
      <c r="A151" s="131">
        <v>435</v>
      </c>
      <c r="B151" s="59" t="s">
        <v>386</v>
      </c>
      <c r="C151" s="59" t="s">
        <v>1497</v>
      </c>
      <c r="D151" s="75" t="s">
        <v>387</v>
      </c>
      <c r="E151" s="60" t="s">
        <v>388</v>
      </c>
      <c r="F151" s="173"/>
      <c r="G151" s="173"/>
      <c r="H151" s="174"/>
      <c r="I151" s="175"/>
      <c r="J151" s="176"/>
      <c r="K151" s="177"/>
      <c r="L151" s="178"/>
      <c r="M151" s="179"/>
      <c r="N151" s="180"/>
      <c r="O151" s="181"/>
      <c r="P151" s="181"/>
      <c r="Q151" s="182"/>
      <c r="R151" s="183">
        <v>10</v>
      </c>
      <c r="S151" s="9"/>
      <c r="T151" s="184"/>
      <c r="U151" s="173"/>
      <c r="V151" s="61">
        <f t="shared" si="2"/>
        <v>10</v>
      </c>
      <c r="W151" s="195"/>
      <c r="X151" s="66"/>
      <c r="Y151" s="66"/>
      <c r="Z151" s="67" t="s">
        <v>853</v>
      </c>
      <c r="AA151" s="66"/>
      <c r="AB151" s="113" t="s">
        <v>1066</v>
      </c>
      <c r="AC151" s="114" t="s">
        <v>30</v>
      </c>
      <c r="AD151" s="113" t="s">
        <v>1243</v>
      </c>
      <c r="AE151" s="108">
        <v>24.71</v>
      </c>
      <c r="AF151" s="108">
        <v>0.34319444444444447</v>
      </c>
      <c r="AG151" s="31"/>
      <c r="AH151" s="31"/>
      <c r="AI151" s="31"/>
      <c r="AJ151" s="188" t="s">
        <v>1306</v>
      </c>
      <c r="AK151" s="31"/>
      <c r="AL151" s="31"/>
      <c r="AM151" s="31"/>
      <c r="AN151" s="31"/>
      <c r="AO151" s="31"/>
      <c r="AP151" s="31"/>
    </row>
    <row r="152" spans="1:42" ht="25.5" x14ac:dyDescent="0.25">
      <c r="A152" s="131">
        <v>436</v>
      </c>
      <c r="B152" s="59" t="s">
        <v>389</v>
      </c>
      <c r="C152" s="59" t="s">
        <v>1498</v>
      </c>
      <c r="D152" s="75" t="s">
        <v>387</v>
      </c>
      <c r="E152" s="60" t="s">
        <v>388</v>
      </c>
      <c r="F152" s="173"/>
      <c r="G152" s="173"/>
      <c r="H152" s="174"/>
      <c r="I152" s="175"/>
      <c r="J152" s="176"/>
      <c r="K152" s="177"/>
      <c r="L152" s="178"/>
      <c r="M152" s="179"/>
      <c r="N152" s="180"/>
      <c r="O152" s="181"/>
      <c r="P152" s="181"/>
      <c r="Q152" s="182"/>
      <c r="R152" s="183">
        <v>10</v>
      </c>
      <c r="S152" s="9"/>
      <c r="T152" s="184"/>
      <c r="U152" s="173"/>
      <c r="V152" s="61">
        <f t="shared" si="2"/>
        <v>10</v>
      </c>
      <c r="W152" s="195"/>
      <c r="X152" s="66"/>
      <c r="Y152" s="66"/>
      <c r="Z152" s="67" t="s">
        <v>853</v>
      </c>
      <c r="AA152" s="66"/>
      <c r="AB152" s="113" t="s">
        <v>1200</v>
      </c>
      <c r="AC152" s="114" t="s">
        <v>30</v>
      </c>
      <c r="AD152" s="113" t="s">
        <v>1244</v>
      </c>
      <c r="AE152" s="108">
        <v>21.6</v>
      </c>
      <c r="AF152" s="108">
        <v>0.15000000000000002</v>
      </c>
      <c r="AG152" s="31"/>
      <c r="AH152" s="31"/>
      <c r="AI152" s="31"/>
      <c r="AJ152" s="188" t="s">
        <v>1306</v>
      </c>
      <c r="AK152" s="31"/>
      <c r="AL152" s="31"/>
      <c r="AM152" s="31"/>
      <c r="AN152" s="31"/>
      <c r="AO152" s="31"/>
      <c r="AP152" s="31"/>
    </row>
    <row r="153" spans="1:42" ht="63.75" x14ac:dyDescent="0.25">
      <c r="A153" s="131">
        <v>437</v>
      </c>
      <c r="B153" s="59" t="s">
        <v>390</v>
      </c>
      <c r="C153" s="59" t="s">
        <v>1499</v>
      </c>
      <c r="D153" s="75" t="s">
        <v>373</v>
      </c>
      <c r="E153" s="60" t="s">
        <v>391</v>
      </c>
      <c r="F153" s="173"/>
      <c r="G153" s="173"/>
      <c r="H153" s="174"/>
      <c r="I153" s="175"/>
      <c r="J153" s="176"/>
      <c r="K153" s="177">
        <v>126</v>
      </c>
      <c r="L153" s="178">
        <v>15</v>
      </c>
      <c r="M153" s="179">
        <v>24</v>
      </c>
      <c r="N153" s="180"/>
      <c r="O153" s="181"/>
      <c r="P153" s="181">
        <v>20</v>
      </c>
      <c r="Q153" s="182">
        <v>21</v>
      </c>
      <c r="R153" s="183"/>
      <c r="S153" s="9">
        <v>75</v>
      </c>
      <c r="T153" s="184"/>
      <c r="U153" s="173">
        <v>200</v>
      </c>
      <c r="V153" s="61">
        <f t="shared" si="2"/>
        <v>481</v>
      </c>
      <c r="W153" s="194" t="s">
        <v>1376</v>
      </c>
      <c r="X153" s="111" t="s">
        <v>854</v>
      </c>
      <c r="Y153" s="111" t="s">
        <v>889</v>
      </c>
      <c r="Z153" s="112">
        <v>27.16</v>
      </c>
      <c r="AA153" s="111"/>
      <c r="AB153" s="68" t="s">
        <v>1245</v>
      </c>
      <c r="AC153" s="117" t="s">
        <v>30</v>
      </c>
      <c r="AD153" s="68" t="s">
        <v>1246</v>
      </c>
      <c r="AE153" s="63">
        <v>26.09</v>
      </c>
      <c r="AF153" s="63">
        <v>0.37271428571428572</v>
      </c>
      <c r="AG153" s="31"/>
      <c r="AH153" s="31"/>
      <c r="AI153" s="31"/>
      <c r="AJ153" s="188" t="s">
        <v>1306</v>
      </c>
      <c r="AK153" s="31"/>
      <c r="AL153" s="31"/>
      <c r="AM153" s="31"/>
      <c r="AN153" s="31"/>
      <c r="AO153" s="31"/>
      <c r="AP153" s="31"/>
    </row>
    <row r="154" spans="1:42" ht="38.25" x14ac:dyDescent="0.25">
      <c r="A154" s="131">
        <v>439</v>
      </c>
      <c r="B154" s="59" t="s">
        <v>392</v>
      </c>
      <c r="C154" s="59" t="s">
        <v>1500</v>
      </c>
      <c r="D154" s="59" t="s">
        <v>393</v>
      </c>
      <c r="E154" s="60" t="s">
        <v>394</v>
      </c>
      <c r="F154" s="173"/>
      <c r="G154" s="173"/>
      <c r="H154" s="174">
        <v>5</v>
      </c>
      <c r="I154" s="175">
        <v>24</v>
      </c>
      <c r="J154" s="176"/>
      <c r="K154" s="177"/>
      <c r="L154" s="178"/>
      <c r="M154" s="179"/>
      <c r="N154" s="180">
        <v>15</v>
      </c>
      <c r="O154" s="181"/>
      <c r="P154" s="181"/>
      <c r="Q154" s="182"/>
      <c r="R154" s="183">
        <v>20</v>
      </c>
      <c r="S154" s="8"/>
      <c r="T154" s="184"/>
      <c r="U154" s="173"/>
      <c r="V154" s="61">
        <f t="shared" si="2"/>
        <v>64</v>
      </c>
      <c r="W154" s="194" t="s">
        <v>1376</v>
      </c>
      <c r="X154" s="111" t="s">
        <v>959</v>
      </c>
      <c r="Y154" s="111" t="s">
        <v>960</v>
      </c>
      <c r="Z154" s="112">
        <v>23.91</v>
      </c>
      <c r="AA154" s="111"/>
      <c r="AB154" s="68"/>
      <c r="AC154" s="26"/>
      <c r="AD154" s="68"/>
      <c r="AE154" s="63" t="s">
        <v>853</v>
      </c>
      <c r="AF154" s="63" t="s">
        <v>1077</v>
      </c>
      <c r="AG154" s="31"/>
      <c r="AH154" s="31"/>
      <c r="AI154" s="31"/>
      <c r="AJ154" s="188" t="s">
        <v>1306</v>
      </c>
      <c r="AK154" s="31"/>
      <c r="AL154" s="31"/>
      <c r="AM154" s="31"/>
      <c r="AN154" s="31"/>
      <c r="AO154" s="31"/>
      <c r="AP154" s="31"/>
    </row>
    <row r="155" spans="1:42" ht="38.25" x14ac:dyDescent="0.25">
      <c r="A155" s="131">
        <v>440</v>
      </c>
      <c r="B155" s="59" t="s">
        <v>395</v>
      </c>
      <c r="C155" s="69" t="s">
        <v>1501</v>
      </c>
      <c r="D155" s="59" t="s">
        <v>396</v>
      </c>
      <c r="E155" s="60" t="s">
        <v>397</v>
      </c>
      <c r="F155" s="173"/>
      <c r="G155" s="173"/>
      <c r="H155" s="174"/>
      <c r="I155" s="175"/>
      <c r="J155" s="176"/>
      <c r="K155" s="177">
        <v>90</v>
      </c>
      <c r="L155" s="178"/>
      <c r="M155" s="179"/>
      <c r="N155" s="180"/>
      <c r="O155" s="181"/>
      <c r="P155" s="181"/>
      <c r="Q155" s="182"/>
      <c r="R155" s="183">
        <v>20</v>
      </c>
      <c r="S155" s="8">
        <v>45</v>
      </c>
      <c r="T155" s="184"/>
      <c r="U155" s="173"/>
      <c r="V155" s="61">
        <f t="shared" si="2"/>
        <v>155</v>
      </c>
      <c r="W155" s="195"/>
      <c r="X155" s="66"/>
      <c r="Y155" s="66"/>
      <c r="Z155" s="67" t="s">
        <v>853</v>
      </c>
      <c r="AA155" s="66"/>
      <c r="AB155" s="113" t="s">
        <v>1066</v>
      </c>
      <c r="AC155" s="114" t="s">
        <v>1247</v>
      </c>
      <c r="AD155" s="113" t="s">
        <v>1248</v>
      </c>
      <c r="AE155" s="108">
        <v>41.51</v>
      </c>
      <c r="AF155" s="108">
        <v>2.0754999999999999</v>
      </c>
      <c r="AG155" s="31"/>
      <c r="AH155" s="31"/>
      <c r="AI155" s="31"/>
      <c r="AJ155" s="188" t="s">
        <v>1306</v>
      </c>
      <c r="AK155" s="31"/>
      <c r="AL155" s="31"/>
      <c r="AM155" s="31"/>
      <c r="AN155" s="31"/>
      <c r="AO155" s="31"/>
      <c r="AP155" s="31"/>
    </row>
    <row r="156" spans="1:42" ht="26.25" x14ac:dyDescent="0.25">
      <c r="A156" s="131">
        <v>441</v>
      </c>
      <c r="B156" s="59" t="s">
        <v>398</v>
      </c>
      <c r="C156" s="59" t="s">
        <v>1502</v>
      </c>
      <c r="D156" s="59" t="s">
        <v>399</v>
      </c>
      <c r="E156" s="60" t="s">
        <v>400</v>
      </c>
      <c r="F156" s="173"/>
      <c r="G156" s="173"/>
      <c r="H156" s="174">
        <v>6</v>
      </c>
      <c r="I156" s="175"/>
      <c r="J156" s="176"/>
      <c r="K156" s="177">
        <v>90</v>
      </c>
      <c r="L156" s="178"/>
      <c r="M156" s="179">
        <v>4</v>
      </c>
      <c r="N156" s="180"/>
      <c r="O156" s="181"/>
      <c r="P156" s="181"/>
      <c r="Q156" s="182"/>
      <c r="R156" s="183">
        <v>10</v>
      </c>
      <c r="S156" s="8">
        <v>45</v>
      </c>
      <c r="T156" s="184"/>
      <c r="U156" s="173"/>
      <c r="V156" s="61">
        <f t="shared" si="2"/>
        <v>155</v>
      </c>
      <c r="W156" s="194" t="s">
        <v>1376</v>
      </c>
      <c r="X156" s="111" t="s">
        <v>961</v>
      </c>
      <c r="Y156" s="111" t="s">
        <v>400</v>
      </c>
      <c r="Z156" s="112">
        <v>25</v>
      </c>
      <c r="AA156" s="111"/>
      <c r="AB156" s="68" t="s">
        <v>1066</v>
      </c>
      <c r="AC156" s="26" t="s">
        <v>1249</v>
      </c>
      <c r="AD156" s="68" t="s">
        <v>1250</v>
      </c>
      <c r="AE156" s="63">
        <v>36.71</v>
      </c>
      <c r="AF156" s="63">
        <v>0.36709999999999998</v>
      </c>
      <c r="AG156" s="31"/>
      <c r="AH156" s="31"/>
      <c r="AI156" s="31"/>
      <c r="AJ156" s="188" t="s">
        <v>1306</v>
      </c>
      <c r="AK156" s="31"/>
      <c r="AL156" s="31"/>
      <c r="AM156" s="31"/>
      <c r="AN156" s="31"/>
      <c r="AO156" s="31"/>
      <c r="AP156" s="31"/>
    </row>
    <row r="157" spans="1:42" ht="25.5" x14ac:dyDescent="0.25">
      <c r="A157" s="131">
        <v>442</v>
      </c>
      <c r="B157" s="59" t="s">
        <v>401</v>
      </c>
      <c r="C157" s="59" t="s">
        <v>402</v>
      </c>
      <c r="D157" s="59" t="s">
        <v>403</v>
      </c>
      <c r="E157" s="60" t="s">
        <v>404</v>
      </c>
      <c r="F157" s="173">
        <v>6</v>
      </c>
      <c r="G157" s="173"/>
      <c r="H157" s="174">
        <v>9</v>
      </c>
      <c r="I157" s="175"/>
      <c r="J157" s="176"/>
      <c r="K157" s="177">
        <v>100</v>
      </c>
      <c r="L157" s="178"/>
      <c r="M157" s="179"/>
      <c r="N157" s="180">
        <v>5</v>
      </c>
      <c r="O157" s="181"/>
      <c r="P157" s="181"/>
      <c r="Q157" s="182"/>
      <c r="R157" s="183"/>
      <c r="S157" s="8">
        <v>50</v>
      </c>
      <c r="T157" s="184"/>
      <c r="U157" s="173"/>
      <c r="V157" s="61">
        <f t="shared" si="2"/>
        <v>170</v>
      </c>
      <c r="W157" s="195"/>
      <c r="X157" s="66"/>
      <c r="Y157" s="66"/>
      <c r="Z157" s="67" t="s">
        <v>853</v>
      </c>
      <c r="AA157" s="66"/>
      <c r="AB157" s="113" t="s">
        <v>1200</v>
      </c>
      <c r="AC157" s="114" t="s">
        <v>1169</v>
      </c>
      <c r="AD157" s="113" t="s">
        <v>1251</v>
      </c>
      <c r="AE157" s="108">
        <v>55.2</v>
      </c>
      <c r="AF157" s="108">
        <v>0.184</v>
      </c>
      <c r="AG157" s="31"/>
      <c r="AH157" s="31"/>
      <c r="AI157" s="31"/>
      <c r="AJ157" s="188" t="s">
        <v>1306</v>
      </c>
      <c r="AK157" s="31"/>
      <c r="AL157" s="31"/>
      <c r="AM157" s="31"/>
      <c r="AN157" s="31"/>
      <c r="AO157" s="31"/>
      <c r="AP157" s="31"/>
    </row>
    <row r="158" spans="1:42" ht="26.25" x14ac:dyDescent="0.25">
      <c r="A158" s="131">
        <v>443</v>
      </c>
      <c r="B158" s="59" t="s">
        <v>405</v>
      </c>
      <c r="C158" s="59" t="s">
        <v>406</v>
      </c>
      <c r="D158" s="59" t="s">
        <v>407</v>
      </c>
      <c r="E158" s="60" t="s">
        <v>408</v>
      </c>
      <c r="F158" s="173">
        <v>2</v>
      </c>
      <c r="G158" s="173">
        <v>12</v>
      </c>
      <c r="H158" s="174"/>
      <c r="I158" s="175"/>
      <c r="J158" s="176">
        <v>7</v>
      </c>
      <c r="K158" s="177">
        <v>30</v>
      </c>
      <c r="L158" s="178"/>
      <c r="M158" s="179"/>
      <c r="N158" s="180">
        <v>5</v>
      </c>
      <c r="O158" s="181">
        <v>1</v>
      </c>
      <c r="P158" s="181"/>
      <c r="Q158" s="182"/>
      <c r="R158" s="183"/>
      <c r="S158" s="9">
        <v>9</v>
      </c>
      <c r="T158" s="184">
        <v>5</v>
      </c>
      <c r="U158" s="173"/>
      <c r="V158" s="61">
        <f t="shared" si="2"/>
        <v>71</v>
      </c>
      <c r="W158" s="194" t="s">
        <v>1393</v>
      </c>
      <c r="X158" s="111" t="s">
        <v>962</v>
      </c>
      <c r="Y158" s="111" t="s">
        <v>408</v>
      </c>
      <c r="Z158" s="112">
        <v>26.14</v>
      </c>
      <c r="AA158" s="111"/>
      <c r="AB158" s="68"/>
      <c r="AC158" s="26" t="s">
        <v>1252</v>
      </c>
      <c r="AD158" s="68" t="s">
        <v>408</v>
      </c>
      <c r="AE158" s="63">
        <v>27.55</v>
      </c>
      <c r="AF158" s="63">
        <v>1.1020000000000001</v>
      </c>
      <c r="AG158" s="31"/>
      <c r="AH158" s="31"/>
      <c r="AI158" s="31"/>
      <c r="AJ158" s="188" t="s">
        <v>1306</v>
      </c>
      <c r="AK158" s="31"/>
      <c r="AL158" s="31"/>
      <c r="AM158" s="31"/>
      <c r="AN158" s="31"/>
      <c r="AO158" s="31"/>
      <c r="AP158" s="31"/>
    </row>
    <row r="159" spans="1:42" ht="51" x14ac:dyDescent="0.25">
      <c r="A159" s="131">
        <v>444</v>
      </c>
      <c r="B159" s="59" t="s">
        <v>409</v>
      </c>
      <c r="C159" s="59" t="s">
        <v>410</v>
      </c>
      <c r="D159" s="59" t="s">
        <v>411</v>
      </c>
      <c r="E159" s="60" t="s">
        <v>412</v>
      </c>
      <c r="F159" s="173"/>
      <c r="G159" s="173"/>
      <c r="H159" s="174">
        <v>2</v>
      </c>
      <c r="I159" s="175"/>
      <c r="J159" s="176"/>
      <c r="K159" s="177">
        <v>180</v>
      </c>
      <c r="L159" s="178"/>
      <c r="M159" s="179"/>
      <c r="N159" s="180"/>
      <c r="O159" s="181"/>
      <c r="P159" s="181"/>
      <c r="Q159" s="182"/>
      <c r="R159" s="183">
        <v>12</v>
      </c>
      <c r="S159" s="9">
        <v>80</v>
      </c>
      <c r="T159" s="184"/>
      <c r="U159" s="173"/>
      <c r="V159" s="61">
        <f t="shared" si="2"/>
        <v>274</v>
      </c>
      <c r="W159" s="195"/>
      <c r="X159" s="66"/>
      <c r="Y159" s="66"/>
      <c r="Z159" s="67" t="s">
        <v>853</v>
      </c>
      <c r="AA159" s="66"/>
      <c r="AB159" s="113" t="s">
        <v>1066</v>
      </c>
      <c r="AC159" s="114" t="s">
        <v>411</v>
      </c>
      <c r="AD159" s="113" t="s">
        <v>1253</v>
      </c>
      <c r="AE159" s="108">
        <v>44.98</v>
      </c>
      <c r="AF159" s="108">
        <v>0.46854166666666663</v>
      </c>
      <c r="AG159" s="31"/>
      <c r="AH159" s="31"/>
      <c r="AI159" s="31"/>
      <c r="AJ159" s="188" t="s">
        <v>1306</v>
      </c>
      <c r="AK159" s="31"/>
      <c r="AL159" s="31"/>
      <c r="AM159" s="31"/>
      <c r="AN159" s="31"/>
      <c r="AO159" s="31"/>
      <c r="AP159" s="31"/>
    </row>
    <row r="160" spans="1:42" ht="51" x14ac:dyDescent="0.25">
      <c r="A160" s="131">
        <v>445</v>
      </c>
      <c r="B160" s="59" t="s">
        <v>413</v>
      </c>
      <c r="C160" s="59" t="s">
        <v>414</v>
      </c>
      <c r="D160" s="59" t="s">
        <v>415</v>
      </c>
      <c r="E160" s="60" t="s">
        <v>416</v>
      </c>
      <c r="F160" s="173">
        <v>1</v>
      </c>
      <c r="G160" s="173"/>
      <c r="H160" s="174">
        <v>2</v>
      </c>
      <c r="I160" s="175"/>
      <c r="J160" s="176"/>
      <c r="K160" s="177">
        <v>9</v>
      </c>
      <c r="L160" s="178"/>
      <c r="M160" s="179"/>
      <c r="N160" s="180"/>
      <c r="O160" s="181"/>
      <c r="P160" s="181"/>
      <c r="Q160" s="182"/>
      <c r="R160" s="183">
        <v>10</v>
      </c>
      <c r="S160" s="9">
        <v>5</v>
      </c>
      <c r="T160" s="184"/>
      <c r="U160" s="173"/>
      <c r="V160" s="61">
        <f t="shared" si="2"/>
        <v>27</v>
      </c>
      <c r="W160" s="195"/>
      <c r="X160" s="66" t="s">
        <v>883</v>
      </c>
      <c r="Y160" s="66" t="s">
        <v>963</v>
      </c>
      <c r="Z160" s="67">
        <v>56.71</v>
      </c>
      <c r="AA160" s="66">
        <f>Z160/6</f>
        <v>9.4516666666666662</v>
      </c>
      <c r="AB160" s="113"/>
      <c r="AC160" s="114" t="s">
        <v>30</v>
      </c>
      <c r="AD160" s="113" t="s">
        <v>1254</v>
      </c>
      <c r="AE160" s="108">
        <v>37.369999999999997</v>
      </c>
      <c r="AF160" s="108">
        <v>3.7369999999999997</v>
      </c>
      <c r="AG160" s="31"/>
      <c r="AH160" s="31"/>
      <c r="AI160" s="31"/>
      <c r="AJ160" s="188" t="s">
        <v>1306</v>
      </c>
      <c r="AK160" s="31"/>
      <c r="AL160" s="31"/>
      <c r="AM160" s="31"/>
      <c r="AN160" s="31"/>
      <c r="AO160" s="31"/>
      <c r="AP160" s="31"/>
    </row>
    <row r="161" spans="1:42" ht="38.25" x14ac:dyDescent="0.25">
      <c r="A161" s="131">
        <v>446</v>
      </c>
      <c r="B161" s="59" t="s">
        <v>417</v>
      </c>
      <c r="C161" s="59" t="s">
        <v>418</v>
      </c>
      <c r="D161" s="59" t="s">
        <v>419</v>
      </c>
      <c r="E161" s="60" t="s">
        <v>420</v>
      </c>
      <c r="F161" s="173">
        <v>6</v>
      </c>
      <c r="G161" s="173"/>
      <c r="H161" s="174">
        <v>15</v>
      </c>
      <c r="I161" s="175">
        <v>12</v>
      </c>
      <c r="J161" s="176">
        <v>18</v>
      </c>
      <c r="K161" s="177">
        <v>15</v>
      </c>
      <c r="L161" s="178">
        <v>5</v>
      </c>
      <c r="M161" s="179"/>
      <c r="N161" s="180">
        <v>12</v>
      </c>
      <c r="O161" s="181">
        <v>9</v>
      </c>
      <c r="P161" s="181"/>
      <c r="Q161" s="182"/>
      <c r="R161" s="183">
        <v>10</v>
      </c>
      <c r="S161" s="8"/>
      <c r="T161" s="184">
        <v>12</v>
      </c>
      <c r="U161" s="173"/>
      <c r="V161" s="61">
        <f t="shared" si="2"/>
        <v>114</v>
      </c>
      <c r="W161" s="195" t="s">
        <v>1388</v>
      </c>
      <c r="X161" s="66" t="s">
        <v>964</v>
      </c>
      <c r="Y161" s="66" t="s">
        <v>965</v>
      </c>
      <c r="Z161" s="67">
        <v>11.15</v>
      </c>
      <c r="AA161" s="66"/>
      <c r="AB161" s="113"/>
      <c r="AC161" s="114" t="s">
        <v>1241</v>
      </c>
      <c r="AD161" s="113" t="s">
        <v>1255</v>
      </c>
      <c r="AE161" s="108">
        <v>10.83</v>
      </c>
      <c r="AF161" s="108">
        <v>5.4150000000000004E-2</v>
      </c>
      <c r="AG161" s="31"/>
      <c r="AH161" s="31"/>
      <c r="AI161" s="31"/>
      <c r="AJ161" s="188" t="s">
        <v>1306</v>
      </c>
      <c r="AK161" s="31"/>
      <c r="AL161" s="31"/>
      <c r="AM161" s="31"/>
      <c r="AN161" s="31"/>
      <c r="AO161" s="31"/>
      <c r="AP161" s="31"/>
    </row>
    <row r="162" spans="1:42" ht="51" x14ac:dyDescent="0.25">
      <c r="A162" s="131">
        <v>447</v>
      </c>
      <c r="B162" s="59" t="s">
        <v>421</v>
      </c>
      <c r="C162" s="69" t="s">
        <v>1503</v>
      </c>
      <c r="D162" s="59" t="s">
        <v>422</v>
      </c>
      <c r="E162" s="60" t="s">
        <v>423</v>
      </c>
      <c r="F162" s="173">
        <v>6</v>
      </c>
      <c r="G162" s="173"/>
      <c r="H162" s="174">
        <v>8</v>
      </c>
      <c r="I162" s="175">
        <v>24</v>
      </c>
      <c r="J162" s="176">
        <v>10</v>
      </c>
      <c r="K162" s="177">
        <v>110</v>
      </c>
      <c r="L162" s="178"/>
      <c r="M162" s="179"/>
      <c r="N162" s="180">
        <v>12</v>
      </c>
      <c r="O162" s="181"/>
      <c r="P162" s="181"/>
      <c r="Q162" s="182">
        <v>14</v>
      </c>
      <c r="R162" s="183">
        <v>8</v>
      </c>
      <c r="S162" s="8">
        <v>35</v>
      </c>
      <c r="T162" s="184">
        <v>9</v>
      </c>
      <c r="U162" s="173"/>
      <c r="V162" s="61">
        <f t="shared" si="2"/>
        <v>236</v>
      </c>
      <c r="W162" s="194" t="s">
        <v>1394</v>
      </c>
      <c r="X162" s="111" t="s">
        <v>958</v>
      </c>
      <c r="Y162" s="111" t="s">
        <v>966</v>
      </c>
      <c r="Z162" s="112">
        <v>28.82</v>
      </c>
      <c r="AA162" s="118">
        <f>Z162/288</f>
        <v>0.10006944444444445</v>
      </c>
      <c r="AB162" s="68" t="s">
        <v>1200</v>
      </c>
      <c r="AC162" s="26" t="s">
        <v>1256</v>
      </c>
      <c r="AD162" s="68" t="s">
        <v>1257</v>
      </c>
      <c r="AE162" s="63">
        <v>13.02</v>
      </c>
      <c r="AF162" s="63">
        <v>0.1085</v>
      </c>
      <c r="AG162" s="31"/>
      <c r="AH162" s="31"/>
      <c r="AI162" s="31"/>
      <c r="AJ162" s="188" t="s">
        <v>1306</v>
      </c>
      <c r="AK162" s="31"/>
      <c r="AL162" s="31"/>
      <c r="AM162" s="31"/>
      <c r="AN162" s="31"/>
      <c r="AO162" s="31"/>
      <c r="AP162" s="31"/>
    </row>
    <row r="163" spans="1:42" ht="51" x14ac:dyDescent="0.25">
      <c r="A163" s="131">
        <v>448</v>
      </c>
      <c r="B163" s="59" t="s">
        <v>424</v>
      </c>
      <c r="C163" s="69" t="s">
        <v>1504</v>
      </c>
      <c r="D163" s="59" t="s">
        <v>422</v>
      </c>
      <c r="E163" s="60" t="s">
        <v>425</v>
      </c>
      <c r="F163" s="173">
        <v>3</v>
      </c>
      <c r="G163" s="173">
        <v>16</v>
      </c>
      <c r="H163" s="174">
        <v>18</v>
      </c>
      <c r="I163" s="175"/>
      <c r="J163" s="176">
        <v>10</v>
      </c>
      <c r="K163" s="177"/>
      <c r="L163" s="178"/>
      <c r="M163" s="179">
        <v>28</v>
      </c>
      <c r="N163" s="180">
        <v>12</v>
      </c>
      <c r="O163" s="181"/>
      <c r="P163" s="181"/>
      <c r="Q163" s="182"/>
      <c r="R163" s="183">
        <v>8</v>
      </c>
      <c r="S163" s="8"/>
      <c r="T163" s="184"/>
      <c r="U163" s="173">
        <v>85</v>
      </c>
      <c r="V163" s="61">
        <f t="shared" si="2"/>
        <v>180</v>
      </c>
      <c r="W163" s="194" t="s">
        <v>1395</v>
      </c>
      <c r="X163" s="111" t="s">
        <v>958</v>
      </c>
      <c r="Y163" s="111" t="s">
        <v>967</v>
      </c>
      <c r="Z163" s="112">
        <v>23.82</v>
      </c>
      <c r="AA163" s="111">
        <f>Z163/192</f>
        <v>0.12406250000000001</v>
      </c>
      <c r="AB163" s="68" t="s">
        <v>1258</v>
      </c>
      <c r="AC163" s="26" t="s">
        <v>1256</v>
      </c>
      <c r="AD163" s="68" t="s">
        <v>1208</v>
      </c>
      <c r="AE163" s="63">
        <v>19.380000000000003</v>
      </c>
      <c r="AF163" s="63">
        <v>0.13458333333333336</v>
      </c>
      <c r="AG163" s="31"/>
      <c r="AH163" s="31"/>
      <c r="AI163" s="31"/>
      <c r="AJ163" s="188" t="s">
        <v>1306</v>
      </c>
      <c r="AK163" s="31"/>
      <c r="AL163" s="31"/>
      <c r="AM163" s="31"/>
      <c r="AN163" s="31"/>
      <c r="AO163" s="31"/>
      <c r="AP163" s="31"/>
    </row>
    <row r="164" spans="1:42" ht="15.75" x14ac:dyDescent="0.25">
      <c r="A164" s="131">
        <v>449</v>
      </c>
      <c r="B164" s="59" t="s">
        <v>426</v>
      </c>
      <c r="C164" s="78" t="s">
        <v>341</v>
      </c>
      <c r="D164" s="59" t="s">
        <v>427</v>
      </c>
      <c r="E164" s="60" t="s">
        <v>428</v>
      </c>
      <c r="F164" s="173"/>
      <c r="G164" s="173"/>
      <c r="H164" s="174"/>
      <c r="I164" s="175">
        <v>40</v>
      </c>
      <c r="J164" s="176"/>
      <c r="K164" s="177">
        <v>99</v>
      </c>
      <c r="L164" s="178"/>
      <c r="M164" s="179"/>
      <c r="N164" s="180">
        <v>12</v>
      </c>
      <c r="O164" s="181"/>
      <c r="P164" s="181"/>
      <c r="Q164" s="182"/>
      <c r="R164" s="183">
        <v>14</v>
      </c>
      <c r="S164" s="8">
        <v>45</v>
      </c>
      <c r="T164" s="184"/>
      <c r="U164" s="173"/>
      <c r="V164" s="61">
        <f t="shared" si="2"/>
        <v>210</v>
      </c>
      <c r="W164" s="194"/>
      <c r="X164" s="111" t="s">
        <v>953</v>
      </c>
      <c r="Y164" s="111" t="s">
        <v>968</v>
      </c>
      <c r="Z164" s="112">
        <v>19.43</v>
      </c>
      <c r="AA164" s="111"/>
      <c r="AB164" s="68" t="s">
        <v>1200</v>
      </c>
      <c r="AC164" s="26" t="s">
        <v>30</v>
      </c>
      <c r="AD164" s="68" t="s">
        <v>1244</v>
      </c>
      <c r="AE164" s="63">
        <v>21.060000000000002</v>
      </c>
      <c r="AF164" s="63">
        <v>0.14625000000000002</v>
      </c>
      <c r="AG164" s="31"/>
      <c r="AH164" s="31"/>
      <c r="AI164" s="31"/>
      <c r="AJ164" s="188" t="s">
        <v>1306</v>
      </c>
      <c r="AK164" s="31"/>
      <c r="AL164" s="31"/>
      <c r="AM164" s="31"/>
      <c r="AN164" s="31"/>
      <c r="AO164" s="31"/>
      <c r="AP164" s="31"/>
    </row>
    <row r="165" spans="1:42" ht="15.75" x14ac:dyDescent="0.25">
      <c r="A165" s="131">
        <v>450</v>
      </c>
      <c r="B165" s="59" t="s">
        <v>429</v>
      </c>
      <c r="C165" s="78" t="s">
        <v>341</v>
      </c>
      <c r="D165" s="59" t="s">
        <v>427</v>
      </c>
      <c r="E165" s="60" t="s">
        <v>363</v>
      </c>
      <c r="F165" s="173"/>
      <c r="G165" s="173"/>
      <c r="H165" s="174">
        <v>8</v>
      </c>
      <c r="I165" s="175"/>
      <c r="J165" s="176">
        <v>15</v>
      </c>
      <c r="K165" s="177"/>
      <c r="L165" s="178"/>
      <c r="M165" s="179"/>
      <c r="N165" s="180"/>
      <c r="O165" s="181"/>
      <c r="P165" s="181"/>
      <c r="Q165" s="182"/>
      <c r="R165" s="183"/>
      <c r="S165" s="9"/>
      <c r="T165" s="184"/>
      <c r="U165" s="173"/>
      <c r="V165" s="61">
        <f t="shared" si="2"/>
        <v>23</v>
      </c>
      <c r="W165" s="195"/>
      <c r="X165" s="66"/>
      <c r="Y165" s="66"/>
      <c r="Z165" s="67" t="s">
        <v>853</v>
      </c>
      <c r="AA165" s="66"/>
      <c r="AB165" s="113" t="s">
        <v>1066</v>
      </c>
      <c r="AC165" s="114" t="s">
        <v>362</v>
      </c>
      <c r="AD165" s="113" t="s">
        <v>1259</v>
      </c>
      <c r="AE165" s="108">
        <v>25.03</v>
      </c>
      <c r="AF165" s="108">
        <v>0.34763888888888889</v>
      </c>
      <c r="AG165" s="31"/>
      <c r="AH165" s="31"/>
      <c r="AI165" s="31"/>
      <c r="AJ165" s="188" t="s">
        <v>1306</v>
      </c>
      <c r="AK165" s="31"/>
      <c r="AL165" s="31"/>
      <c r="AM165" s="31"/>
      <c r="AN165" s="31"/>
      <c r="AO165" s="31"/>
      <c r="AP165" s="31"/>
    </row>
    <row r="166" spans="1:42" ht="76.5" x14ac:dyDescent="0.25">
      <c r="B166" s="72" t="s">
        <v>430</v>
      </c>
      <c r="C166" s="73" t="s">
        <v>1505</v>
      </c>
      <c r="D166" s="73"/>
      <c r="E166" s="79"/>
      <c r="F166" s="152"/>
      <c r="G166" s="152"/>
      <c r="H166" s="198"/>
      <c r="I166" s="199"/>
      <c r="J166" s="200"/>
      <c r="K166" s="201"/>
      <c r="L166" s="202"/>
      <c r="M166" s="203"/>
      <c r="N166" s="156"/>
      <c r="O166" s="200"/>
      <c r="P166" s="200"/>
      <c r="Q166" s="158"/>
      <c r="R166" s="159"/>
      <c r="S166" s="15"/>
      <c r="T166" s="204"/>
      <c r="U166" s="152"/>
      <c r="V166" s="61">
        <f t="shared" si="2"/>
        <v>0</v>
      </c>
      <c r="W166" s="195"/>
      <c r="X166" s="66"/>
      <c r="Y166" s="66"/>
      <c r="Z166" s="67"/>
      <c r="AA166" s="66"/>
      <c r="AB166" s="68"/>
      <c r="AC166" s="26"/>
      <c r="AD166" s="68"/>
      <c r="AE166" s="63" t="s">
        <v>853</v>
      </c>
      <c r="AF166" s="63" t="s">
        <v>1077</v>
      </c>
      <c r="AG166" s="31"/>
      <c r="AH166" s="31"/>
      <c r="AI166" s="31"/>
      <c r="AJ166" s="188" t="s">
        <v>1306</v>
      </c>
      <c r="AK166" s="31"/>
      <c r="AL166" s="31"/>
      <c r="AM166" s="31"/>
      <c r="AN166" s="31"/>
      <c r="AO166" s="31"/>
      <c r="AP166" s="31"/>
    </row>
    <row r="167" spans="1:42" ht="26.25" x14ac:dyDescent="0.25">
      <c r="A167" s="131">
        <v>501</v>
      </c>
      <c r="B167" s="59" t="s">
        <v>431</v>
      </c>
      <c r="C167" s="69" t="s">
        <v>432</v>
      </c>
      <c r="D167" s="59" t="s">
        <v>433</v>
      </c>
      <c r="E167" s="60" t="s">
        <v>349</v>
      </c>
      <c r="F167" s="173"/>
      <c r="G167" s="173">
        <v>25</v>
      </c>
      <c r="H167" s="174"/>
      <c r="I167" s="175"/>
      <c r="J167" s="176"/>
      <c r="K167" s="177">
        <v>27</v>
      </c>
      <c r="L167" s="178"/>
      <c r="M167" s="179"/>
      <c r="N167" s="180"/>
      <c r="O167" s="181"/>
      <c r="P167" s="181"/>
      <c r="Q167" s="182"/>
      <c r="R167" s="183">
        <v>6</v>
      </c>
      <c r="S167" s="9">
        <v>10</v>
      </c>
      <c r="T167" s="184"/>
      <c r="U167" s="173"/>
      <c r="V167" s="61">
        <f t="shared" si="2"/>
        <v>68</v>
      </c>
      <c r="W167" s="195"/>
      <c r="X167" s="66"/>
      <c r="Y167" s="66"/>
      <c r="Z167" s="67" t="s">
        <v>853</v>
      </c>
      <c r="AA167" s="66"/>
      <c r="AB167" s="113">
        <v>1</v>
      </c>
      <c r="AC167" s="114" t="s">
        <v>433</v>
      </c>
      <c r="AD167" s="113" t="s">
        <v>289</v>
      </c>
      <c r="AE167" s="108">
        <v>55.589999999999996</v>
      </c>
      <c r="AF167" s="108">
        <v>1.853</v>
      </c>
      <c r="AG167" s="31"/>
      <c r="AH167" s="31"/>
      <c r="AI167" s="31"/>
      <c r="AJ167" s="188" t="s">
        <v>1306</v>
      </c>
      <c r="AK167" s="31"/>
      <c r="AL167" s="31"/>
      <c r="AM167" s="31"/>
      <c r="AN167" s="31"/>
      <c r="AO167" s="31"/>
      <c r="AP167" s="31"/>
    </row>
    <row r="168" spans="1:42" ht="76.5" x14ac:dyDescent="0.25">
      <c r="A168" s="131">
        <v>502</v>
      </c>
      <c r="B168" s="59" t="s">
        <v>434</v>
      </c>
      <c r="C168" s="59"/>
      <c r="D168" s="59" t="s">
        <v>435</v>
      </c>
      <c r="E168" s="60" t="s">
        <v>436</v>
      </c>
      <c r="F168" s="173">
        <v>1</v>
      </c>
      <c r="G168" s="173">
        <v>6</v>
      </c>
      <c r="H168" s="174">
        <v>3</v>
      </c>
      <c r="I168" s="175">
        <v>4</v>
      </c>
      <c r="J168" s="176"/>
      <c r="K168" s="177">
        <v>5</v>
      </c>
      <c r="L168" s="178">
        <v>2</v>
      </c>
      <c r="M168" s="179"/>
      <c r="N168" s="180"/>
      <c r="O168" s="181"/>
      <c r="P168" s="181">
        <v>20</v>
      </c>
      <c r="Q168" s="182">
        <v>4</v>
      </c>
      <c r="R168" s="183">
        <v>6</v>
      </c>
      <c r="S168" s="9">
        <v>4</v>
      </c>
      <c r="T168" s="184"/>
      <c r="U168" s="173"/>
      <c r="V168" s="61">
        <f t="shared" si="2"/>
        <v>55</v>
      </c>
      <c r="W168" s="194"/>
      <c r="X168" s="111" t="s">
        <v>883</v>
      </c>
      <c r="Y168" s="111" t="s">
        <v>462</v>
      </c>
      <c r="Z168" s="112">
        <v>29.51</v>
      </c>
      <c r="AA168" s="111"/>
      <c r="AB168" s="68"/>
      <c r="AC168" s="26" t="s">
        <v>1260</v>
      </c>
      <c r="AD168" s="68" t="s">
        <v>1190</v>
      </c>
      <c r="AE168" s="63">
        <v>30.39</v>
      </c>
      <c r="AF168" s="63">
        <v>7.5975000000000001</v>
      </c>
      <c r="AG168" s="31"/>
      <c r="AH168" s="31"/>
      <c r="AI168" s="31"/>
      <c r="AJ168" s="188" t="s">
        <v>1306</v>
      </c>
      <c r="AK168" s="31"/>
      <c r="AL168" s="31"/>
      <c r="AM168" s="31"/>
      <c r="AN168" s="31"/>
      <c r="AO168" s="31"/>
      <c r="AP168" s="31"/>
    </row>
    <row r="169" spans="1:42" ht="15.75" x14ac:dyDescent="0.25">
      <c r="A169" s="131">
        <v>503</v>
      </c>
      <c r="B169" s="59" t="s">
        <v>437</v>
      </c>
      <c r="C169" s="59" t="s">
        <v>1506</v>
      </c>
      <c r="D169" s="59" t="s">
        <v>438</v>
      </c>
      <c r="E169" s="60" t="s">
        <v>439</v>
      </c>
      <c r="F169" s="173">
        <v>10</v>
      </c>
      <c r="G169" s="173"/>
      <c r="H169" s="174">
        <v>4</v>
      </c>
      <c r="I169" s="175">
        <v>3</v>
      </c>
      <c r="J169" s="176">
        <v>5</v>
      </c>
      <c r="K169" s="177"/>
      <c r="L169" s="178"/>
      <c r="M169" s="179">
        <v>5</v>
      </c>
      <c r="N169" s="180">
        <v>12</v>
      </c>
      <c r="O169" s="181">
        <v>4</v>
      </c>
      <c r="P169" s="181">
        <v>20</v>
      </c>
      <c r="Q169" s="182"/>
      <c r="R169" s="183">
        <v>10</v>
      </c>
      <c r="S169" s="8"/>
      <c r="T169" s="184">
        <v>7</v>
      </c>
      <c r="U169" s="173"/>
      <c r="V169" s="61">
        <f t="shared" si="2"/>
        <v>80</v>
      </c>
      <c r="W169" s="194"/>
      <c r="X169" s="111" t="s">
        <v>957</v>
      </c>
      <c r="Y169" s="111" t="s">
        <v>969</v>
      </c>
      <c r="Z169" s="112">
        <v>39.81</v>
      </c>
      <c r="AA169" s="111"/>
      <c r="AB169" s="68"/>
      <c r="AC169" s="26" t="s">
        <v>1261</v>
      </c>
      <c r="AD169" s="68" t="s">
        <v>1262</v>
      </c>
      <c r="AE169" s="63">
        <v>39.85</v>
      </c>
      <c r="AF169" s="63">
        <v>6.6416666666666666</v>
      </c>
      <c r="AG169" s="31"/>
      <c r="AH169" s="31"/>
      <c r="AI169" s="31"/>
      <c r="AJ169" s="188" t="s">
        <v>1306</v>
      </c>
      <c r="AK169" s="31"/>
      <c r="AL169" s="31"/>
      <c r="AM169" s="31"/>
      <c r="AN169" s="31"/>
      <c r="AO169" s="31"/>
      <c r="AP169" s="31"/>
    </row>
    <row r="170" spans="1:42" ht="51" x14ac:dyDescent="0.25">
      <c r="A170" s="131">
        <v>504</v>
      </c>
      <c r="B170" s="59" t="s">
        <v>437</v>
      </c>
      <c r="C170" s="59" t="s">
        <v>1507</v>
      </c>
      <c r="D170" s="59" t="s">
        <v>440</v>
      </c>
      <c r="E170" s="60" t="s">
        <v>200</v>
      </c>
      <c r="F170" s="173"/>
      <c r="G170" s="173">
        <v>15</v>
      </c>
      <c r="H170" s="174">
        <v>2</v>
      </c>
      <c r="I170" s="175"/>
      <c r="J170" s="176"/>
      <c r="K170" s="177">
        <v>50</v>
      </c>
      <c r="L170" s="178"/>
      <c r="M170" s="179"/>
      <c r="N170" s="180"/>
      <c r="O170" s="181"/>
      <c r="P170" s="181"/>
      <c r="Q170" s="182">
        <v>3</v>
      </c>
      <c r="R170" s="183">
        <v>10</v>
      </c>
      <c r="S170" s="8">
        <v>30</v>
      </c>
      <c r="T170" s="184"/>
      <c r="U170" s="173"/>
      <c r="V170" s="61">
        <f t="shared" si="2"/>
        <v>110</v>
      </c>
      <c r="W170" s="195"/>
      <c r="X170" s="66" t="s">
        <v>883</v>
      </c>
      <c r="Y170" s="66" t="s">
        <v>200</v>
      </c>
      <c r="Z170" s="67">
        <v>38.51</v>
      </c>
      <c r="AA170" s="66"/>
      <c r="AB170" s="113"/>
      <c r="AC170" s="114" t="s">
        <v>1263</v>
      </c>
      <c r="AD170" s="113" t="s">
        <v>200</v>
      </c>
      <c r="AE170" s="108">
        <v>37.1</v>
      </c>
      <c r="AF170" s="108">
        <v>6.1833333333333336</v>
      </c>
      <c r="AG170" s="31"/>
      <c r="AH170" s="31"/>
      <c r="AI170" s="31"/>
      <c r="AJ170" s="188" t="s">
        <v>1306</v>
      </c>
      <c r="AK170" s="31"/>
      <c r="AL170" s="31"/>
      <c r="AM170" s="31"/>
      <c r="AN170" s="31"/>
      <c r="AO170" s="31"/>
      <c r="AP170" s="31"/>
    </row>
    <row r="171" spans="1:42" ht="15.75" x14ac:dyDescent="0.25">
      <c r="A171" s="131">
        <v>505</v>
      </c>
      <c r="B171" s="59" t="s">
        <v>441</v>
      </c>
      <c r="C171" s="59" t="s">
        <v>442</v>
      </c>
      <c r="D171" s="59" t="s">
        <v>438</v>
      </c>
      <c r="E171" s="60" t="s">
        <v>439</v>
      </c>
      <c r="F171" s="173">
        <v>2</v>
      </c>
      <c r="G171" s="173"/>
      <c r="H171" s="174">
        <v>4</v>
      </c>
      <c r="I171" s="175"/>
      <c r="J171" s="176">
        <v>4</v>
      </c>
      <c r="K171" s="177"/>
      <c r="L171" s="178"/>
      <c r="M171" s="179">
        <v>12</v>
      </c>
      <c r="N171" s="180">
        <v>5</v>
      </c>
      <c r="O171" s="181"/>
      <c r="P171" s="181">
        <v>10</v>
      </c>
      <c r="Q171" s="182"/>
      <c r="R171" s="183">
        <v>10</v>
      </c>
      <c r="S171" s="8"/>
      <c r="T171" s="184">
        <v>4</v>
      </c>
      <c r="U171" s="173"/>
      <c r="V171" s="61">
        <f t="shared" si="2"/>
        <v>51</v>
      </c>
      <c r="W171" s="195"/>
      <c r="X171" s="66" t="s">
        <v>957</v>
      </c>
      <c r="Y171" s="66" t="s">
        <v>969</v>
      </c>
      <c r="Z171" s="67">
        <v>38.81</v>
      </c>
      <c r="AA171" s="66"/>
      <c r="AB171" s="113"/>
      <c r="AC171" s="114" t="s">
        <v>1261</v>
      </c>
      <c r="AD171" s="113" t="s">
        <v>1262</v>
      </c>
      <c r="AE171" s="108">
        <v>38.72</v>
      </c>
      <c r="AF171" s="108">
        <v>6.4533333333333331</v>
      </c>
      <c r="AG171" s="31"/>
      <c r="AH171" s="31"/>
      <c r="AI171" s="31"/>
      <c r="AJ171" s="188" t="s">
        <v>1306</v>
      </c>
      <c r="AK171" s="31"/>
      <c r="AL171" s="31"/>
      <c r="AM171" s="31"/>
      <c r="AN171" s="31"/>
      <c r="AO171" s="31"/>
      <c r="AP171" s="31"/>
    </row>
    <row r="172" spans="1:42" ht="51" x14ac:dyDescent="0.25">
      <c r="A172" s="131">
        <v>506</v>
      </c>
      <c r="B172" s="59" t="s">
        <v>441</v>
      </c>
      <c r="C172" s="59" t="s">
        <v>1508</v>
      </c>
      <c r="D172" s="59" t="s">
        <v>440</v>
      </c>
      <c r="E172" s="60" t="s">
        <v>200</v>
      </c>
      <c r="F172" s="173"/>
      <c r="G172" s="173">
        <v>15</v>
      </c>
      <c r="H172" s="174">
        <v>2</v>
      </c>
      <c r="I172" s="175"/>
      <c r="J172" s="176"/>
      <c r="K172" s="177"/>
      <c r="L172" s="178"/>
      <c r="M172" s="179"/>
      <c r="N172" s="180"/>
      <c r="O172" s="181"/>
      <c r="P172" s="181"/>
      <c r="Q172" s="182">
        <v>1</v>
      </c>
      <c r="R172" s="183"/>
      <c r="S172" s="8"/>
      <c r="T172" s="184"/>
      <c r="U172" s="173"/>
      <c r="V172" s="61">
        <f t="shared" si="2"/>
        <v>18</v>
      </c>
      <c r="W172" s="194"/>
      <c r="X172" s="111" t="s">
        <v>883</v>
      </c>
      <c r="Y172" s="111" t="s">
        <v>200</v>
      </c>
      <c r="Z172" s="112">
        <v>38.92</v>
      </c>
      <c r="AA172" s="111"/>
      <c r="AB172" s="113"/>
      <c r="AC172" s="26" t="s">
        <v>1263</v>
      </c>
      <c r="AD172" s="68" t="s">
        <v>200</v>
      </c>
      <c r="AE172" s="63">
        <v>41.739999999999995</v>
      </c>
      <c r="AF172" s="63">
        <v>6.9566666666666661</v>
      </c>
      <c r="AG172" s="31"/>
      <c r="AH172" s="31"/>
      <c r="AI172" s="31"/>
      <c r="AJ172" s="188" t="s">
        <v>1306</v>
      </c>
      <c r="AK172" s="31"/>
      <c r="AL172" s="31"/>
      <c r="AM172" s="31"/>
      <c r="AN172" s="31"/>
      <c r="AO172" s="31"/>
      <c r="AP172" s="31"/>
    </row>
    <row r="173" spans="1:42" ht="15.75" x14ac:dyDescent="0.25">
      <c r="A173" s="131">
        <v>507</v>
      </c>
      <c r="B173" s="59" t="s">
        <v>443</v>
      </c>
      <c r="C173" s="59" t="s">
        <v>444</v>
      </c>
      <c r="D173" s="59" t="s">
        <v>433</v>
      </c>
      <c r="E173" s="60"/>
      <c r="F173" s="173"/>
      <c r="G173" s="173"/>
      <c r="H173" s="174"/>
      <c r="I173" s="175"/>
      <c r="J173" s="176">
        <v>5</v>
      </c>
      <c r="K173" s="177">
        <v>30</v>
      </c>
      <c r="L173" s="178"/>
      <c r="M173" s="179"/>
      <c r="N173" s="180"/>
      <c r="O173" s="181"/>
      <c r="P173" s="181"/>
      <c r="Q173" s="182">
        <v>4</v>
      </c>
      <c r="R173" s="183">
        <v>20</v>
      </c>
      <c r="S173" s="8">
        <v>15</v>
      </c>
      <c r="T173" s="184"/>
      <c r="U173" s="173"/>
      <c r="V173" s="61">
        <f t="shared" si="2"/>
        <v>74</v>
      </c>
      <c r="W173" s="195"/>
      <c r="X173" s="66"/>
      <c r="Y173" s="66"/>
      <c r="Z173" s="67" t="s">
        <v>853</v>
      </c>
      <c r="AA173" s="66"/>
      <c r="AB173" s="113">
        <v>1</v>
      </c>
      <c r="AC173" s="114" t="s">
        <v>433</v>
      </c>
      <c r="AD173" s="113" t="s">
        <v>289</v>
      </c>
      <c r="AE173" s="108">
        <v>59.15</v>
      </c>
      <c r="AF173" s="108">
        <v>1.9716666666666667</v>
      </c>
      <c r="AG173" s="31"/>
      <c r="AH173" s="31"/>
      <c r="AI173" s="31"/>
      <c r="AJ173" s="188" t="s">
        <v>1306</v>
      </c>
      <c r="AK173" s="31"/>
      <c r="AL173" s="31"/>
      <c r="AM173" s="31"/>
      <c r="AN173" s="31"/>
      <c r="AO173" s="31"/>
      <c r="AP173" s="31"/>
    </row>
    <row r="174" spans="1:42" ht="51" x14ac:dyDescent="0.25">
      <c r="A174" s="131">
        <v>508</v>
      </c>
      <c r="B174" s="80" t="s">
        <v>445</v>
      </c>
      <c r="C174" s="69" t="s">
        <v>1509</v>
      </c>
      <c r="D174" s="59" t="s">
        <v>446</v>
      </c>
      <c r="E174" s="43" t="s">
        <v>447</v>
      </c>
      <c r="F174" s="173">
        <v>6</v>
      </c>
      <c r="G174" s="173"/>
      <c r="H174" s="174"/>
      <c r="I174" s="175"/>
      <c r="J174" s="176"/>
      <c r="K174" s="177"/>
      <c r="L174" s="178"/>
      <c r="M174" s="179"/>
      <c r="N174" s="206"/>
      <c r="O174" s="181">
        <v>8</v>
      </c>
      <c r="P174" s="181"/>
      <c r="Q174" s="182">
        <v>4</v>
      </c>
      <c r="R174" s="207">
        <v>10</v>
      </c>
      <c r="S174" s="10"/>
      <c r="T174" s="184">
        <v>16</v>
      </c>
      <c r="U174" s="173"/>
      <c r="V174" s="61">
        <f t="shared" si="2"/>
        <v>44</v>
      </c>
      <c r="W174" s="194"/>
      <c r="X174" s="111" t="s">
        <v>970</v>
      </c>
      <c r="Y174" s="111" t="s">
        <v>971</v>
      </c>
      <c r="Z174" s="112" t="s">
        <v>972</v>
      </c>
      <c r="AA174" s="111"/>
      <c r="AB174" s="68"/>
      <c r="AC174" s="26" t="s">
        <v>1264</v>
      </c>
      <c r="AD174" s="26" t="s">
        <v>1265</v>
      </c>
      <c r="AE174" s="70" t="s">
        <v>1266</v>
      </c>
      <c r="AF174" s="63" t="s">
        <v>1077</v>
      </c>
      <c r="AG174" s="31"/>
      <c r="AH174" s="31"/>
      <c r="AI174" s="31"/>
      <c r="AJ174" s="188" t="s">
        <v>1306</v>
      </c>
      <c r="AK174" s="31"/>
      <c r="AL174" s="31"/>
      <c r="AM174" s="31"/>
      <c r="AN174" s="31"/>
      <c r="AO174" s="31"/>
      <c r="AP174" s="31"/>
    </row>
    <row r="175" spans="1:42" ht="63.75" x14ac:dyDescent="0.25">
      <c r="A175" s="131">
        <v>509</v>
      </c>
      <c r="B175" s="59" t="s">
        <v>448</v>
      </c>
      <c r="C175" s="69" t="s">
        <v>1510</v>
      </c>
      <c r="D175" s="59" t="s">
        <v>446</v>
      </c>
      <c r="E175" s="43" t="s">
        <v>447</v>
      </c>
      <c r="F175" s="173"/>
      <c r="G175" s="173"/>
      <c r="H175" s="174">
        <v>20</v>
      </c>
      <c r="I175" s="175"/>
      <c r="J175" s="176">
        <v>6</v>
      </c>
      <c r="K175" s="177">
        <v>25</v>
      </c>
      <c r="L175" s="178"/>
      <c r="M175" s="179"/>
      <c r="N175" s="206">
        <v>5</v>
      </c>
      <c r="O175" s="181"/>
      <c r="P175" s="181">
        <v>40</v>
      </c>
      <c r="Q175" s="182"/>
      <c r="R175" s="207">
        <v>10</v>
      </c>
      <c r="S175" s="10">
        <v>9</v>
      </c>
      <c r="T175" s="184"/>
      <c r="U175" s="173"/>
      <c r="V175" s="61">
        <f t="shared" si="2"/>
        <v>115</v>
      </c>
      <c r="W175" s="194"/>
      <c r="X175" s="111" t="s">
        <v>973</v>
      </c>
      <c r="Y175" s="111" t="s">
        <v>974</v>
      </c>
      <c r="Z175" s="112" t="s">
        <v>975</v>
      </c>
      <c r="AA175" s="111"/>
      <c r="AB175" s="68"/>
      <c r="AC175" s="26" t="s">
        <v>1267</v>
      </c>
      <c r="AD175" s="26" t="s">
        <v>1268</v>
      </c>
      <c r="AE175" s="70" t="s">
        <v>1269</v>
      </c>
      <c r="AF175" s="63" t="s">
        <v>1077</v>
      </c>
      <c r="AG175" s="31"/>
      <c r="AH175" s="31"/>
      <c r="AI175" s="31"/>
      <c r="AJ175" s="188" t="s">
        <v>1306</v>
      </c>
      <c r="AK175" s="31"/>
      <c r="AL175" s="31"/>
      <c r="AM175" s="31"/>
      <c r="AN175" s="31"/>
      <c r="AO175" s="31"/>
      <c r="AP175" s="31"/>
    </row>
    <row r="176" spans="1:42" ht="51" x14ac:dyDescent="0.25">
      <c r="A176" s="131">
        <v>510</v>
      </c>
      <c r="B176" s="59" t="s">
        <v>449</v>
      </c>
      <c r="C176" s="59" t="s">
        <v>450</v>
      </c>
      <c r="D176" s="59" t="s">
        <v>451</v>
      </c>
      <c r="E176" s="60" t="s">
        <v>436</v>
      </c>
      <c r="F176" s="173"/>
      <c r="G176" s="173"/>
      <c r="H176" s="174">
        <v>8</v>
      </c>
      <c r="I176" s="175">
        <v>4</v>
      </c>
      <c r="J176" s="176"/>
      <c r="K176" s="177">
        <v>18</v>
      </c>
      <c r="L176" s="178"/>
      <c r="M176" s="179"/>
      <c r="N176" s="180">
        <v>5</v>
      </c>
      <c r="O176" s="181"/>
      <c r="P176" s="181"/>
      <c r="Q176" s="182"/>
      <c r="R176" s="183">
        <v>10</v>
      </c>
      <c r="S176" s="8">
        <v>9</v>
      </c>
      <c r="T176" s="184"/>
      <c r="U176" s="173"/>
      <c r="V176" s="61">
        <f t="shared" si="2"/>
        <v>54</v>
      </c>
      <c r="W176" s="195"/>
      <c r="X176" s="66" t="s">
        <v>976</v>
      </c>
      <c r="Y176" s="66" t="s">
        <v>462</v>
      </c>
      <c r="Z176" s="67">
        <v>34.6</v>
      </c>
      <c r="AA176" s="66"/>
      <c r="AB176" s="113"/>
      <c r="AC176" s="114" t="s">
        <v>1270</v>
      </c>
      <c r="AD176" s="113" t="s">
        <v>1271</v>
      </c>
      <c r="AE176" s="108">
        <v>52.93</v>
      </c>
      <c r="AF176" s="108">
        <v>4.4108333333333336</v>
      </c>
      <c r="AG176" s="31"/>
      <c r="AH176" s="31"/>
      <c r="AI176" s="31"/>
      <c r="AJ176" s="188" t="s">
        <v>1306</v>
      </c>
      <c r="AK176" s="31"/>
      <c r="AL176" s="31"/>
      <c r="AM176" s="31"/>
      <c r="AN176" s="31"/>
      <c r="AO176" s="31"/>
      <c r="AP176" s="31"/>
    </row>
    <row r="177" spans="1:42" ht="38.25" x14ac:dyDescent="0.25">
      <c r="A177" s="131">
        <v>511</v>
      </c>
      <c r="B177" s="59" t="s">
        <v>452</v>
      </c>
      <c r="C177" s="59" t="s">
        <v>453</v>
      </c>
      <c r="D177" s="59" t="s">
        <v>454</v>
      </c>
      <c r="E177" s="60" t="s">
        <v>349</v>
      </c>
      <c r="F177" s="173"/>
      <c r="G177" s="173"/>
      <c r="H177" s="174">
        <v>3</v>
      </c>
      <c r="I177" s="175"/>
      <c r="J177" s="176"/>
      <c r="K177" s="177">
        <v>30</v>
      </c>
      <c r="L177" s="178"/>
      <c r="M177" s="179">
        <v>8</v>
      </c>
      <c r="N177" s="180">
        <v>3</v>
      </c>
      <c r="O177" s="181"/>
      <c r="P177" s="181"/>
      <c r="Q177" s="182"/>
      <c r="R177" s="183">
        <v>13</v>
      </c>
      <c r="S177" s="8">
        <v>10</v>
      </c>
      <c r="T177" s="184"/>
      <c r="U177" s="173"/>
      <c r="V177" s="61">
        <f t="shared" si="2"/>
        <v>67</v>
      </c>
      <c r="W177" s="194"/>
      <c r="X177" s="111" t="s">
        <v>977</v>
      </c>
      <c r="Y177" s="111" t="s">
        <v>978</v>
      </c>
      <c r="Z177" s="112">
        <v>23.88</v>
      </c>
      <c r="AA177" s="111">
        <f>Z177/336</f>
        <v>7.1071428571428563E-2</v>
      </c>
      <c r="AB177" s="68"/>
      <c r="AC177" s="26" t="s">
        <v>433</v>
      </c>
      <c r="AD177" s="68" t="s">
        <v>70</v>
      </c>
      <c r="AE177" s="63">
        <v>47.04</v>
      </c>
      <c r="AF177" s="63">
        <f>0.144</f>
        <v>0.14399999999999999</v>
      </c>
      <c r="AG177" s="31"/>
      <c r="AH177" s="31"/>
      <c r="AI177" s="31"/>
      <c r="AJ177" s="188" t="s">
        <v>1306</v>
      </c>
      <c r="AK177" s="31"/>
      <c r="AL177" s="31"/>
      <c r="AM177" s="31"/>
      <c r="AN177" s="31"/>
      <c r="AO177" s="31"/>
      <c r="AP177" s="31"/>
    </row>
    <row r="178" spans="1:42" ht="15.75" x14ac:dyDescent="0.25">
      <c r="A178" s="131">
        <v>512</v>
      </c>
      <c r="B178" s="59" t="s">
        <v>455</v>
      </c>
      <c r="C178" s="59" t="s">
        <v>456</v>
      </c>
      <c r="D178" s="59" t="s">
        <v>457</v>
      </c>
      <c r="E178" s="60" t="s">
        <v>458</v>
      </c>
      <c r="F178" s="173"/>
      <c r="G178" s="173">
        <v>4</v>
      </c>
      <c r="H178" s="174">
        <v>4</v>
      </c>
      <c r="I178" s="175"/>
      <c r="J178" s="176"/>
      <c r="K178" s="177">
        <v>25</v>
      </c>
      <c r="L178" s="178"/>
      <c r="M178" s="179"/>
      <c r="N178" s="180"/>
      <c r="O178" s="181"/>
      <c r="P178" s="181"/>
      <c r="Q178" s="182">
        <v>9</v>
      </c>
      <c r="R178" s="183">
        <v>6</v>
      </c>
      <c r="S178" s="9">
        <v>9</v>
      </c>
      <c r="T178" s="184"/>
      <c r="U178" s="173"/>
      <c r="V178" s="61">
        <f t="shared" si="2"/>
        <v>57</v>
      </c>
      <c r="W178" s="194"/>
      <c r="X178" s="111" t="s">
        <v>979</v>
      </c>
      <c r="Y178" s="111" t="s">
        <v>980</v>
      </c>
      <c r="Z178" s="112">
        <v>15.84</v>
      </c>
      <c r="AA178" s="111"/>
      <c r="AB178" s="68"/>
      <c r="AC178" s="26" t="s">
        <v>457</v>
      </c>
      <c r="AD178" s="68" t="s">
        <v>1272</v>
      </c>
      <c r="AE178" s="63">
        <v>16.420000000000002</v>
      </c>
      <c r="AF178" s="63">
        <v>0.6841666666666667</v>
      </c>
      <c r="AG178" s="31"/>
      <c r="AH178" s="31"/>
      <c r="AI178" s="31"/>
      <c r="AJ178" s="188" t="s">
        <v>1306</v>
      </c>
      <c r="AK178" s="31"/>
      <c r="AL178" s="31"/>
      <c r="AM178" s="31"/>
      <c r="AN178" s="31"/>
      <c r="AO178" s="31"/>
      <c r="AP178" s="31"/>
    </row>
    <row r="179" spans="1:42" ht="38.25" x14ac:dyDescent="0.25">
      <c r="A179" s="131">
        <v>513</v>
      </c>
      <c r="B179" s="59" t="s">
        <v>459</v>
      </c>
      <c r="C179" s="59" t="s">
        <v>460</v>
      </c>
      <c r="D179" s="59" t="s">
        <v>461</v>
      </c>
      <c r="E179" s="60" t="s">
        <v>462</v>
      </c>
      <c r="F179" s="173"/>
      <c r="G179" s="173"/>
      <c r="H179" s="174">
        <v>5</v>
      </c>
      <c r="I179" s="175"/>
      <c r="J179" s="176"/>
      <c r="K179" s="177">
        <v>10</v>
      </c>
      <c r="L179" s="178"/>
      <c r="M179" s="179"/>
      <c r="N179" s="180"/>
      <c r="O179" s="181"/>
      <c r="P179" s="181"/>
      <c r="Q179" s="182"/>
      <c r="R179" s="183">
        <v>6</v>
      </c>
      <c r="S179" s="9">
        <v>5</v>
      </c>
      <c r="T179" s="184"/>
      <c r="U179" s="173"/>
      <c r="V179" s="61">
        <f t="shared" si="2"/>
        <v>26</v>
      </c>
      <c r="W179" s="194"/>
      <c r="X179" s="111" t="s">
        <v>981</v>
      </c>
      <c r="Y179" s="111" t="s">
        <v>462</v>
      </c>
      <c r="Z179" s="112">
        <v>44.5</v>
      </c>
      <c r="AA179" s="111"/>
      <c r="AB179" s="68"/>
      <c r="AC179" s="26"/>
      <c r="AD179" s="68"/>
      <c r="AE179" s="63" t="s">
        <v>853</v>
      </c>
      <c r="AF179" s="63" t="s">
        <v>1077</v>
      </c>
      <c r="AG179" s="31"/>
      <c r="AH179" s="31"/>
      <c r="AI179" s="31"/>
      <c r="AJ179" s="188" t="s">
        <v>1306</v>
      </c>
      <c r="AK179" s="31"/>
      <c r="AL179" s="31"/>
      <c r="AM179" s="31"/>
      <c r="AN179" s="31"/>
      <c r="AO179" s="31"/>
      <c r="AP179" s="31"/>
    </row>
    <row r="180" spans="1:42" ht="25.5" x14ac:dyDescent="0.25">
      <c r="A180" s="131">
        <v>514</v>
      </c>
      <c r="B180" s="59" t="s">
        <v>463</v>
      </c>
      <c r="C180" s="59" t="s">
        <v>464</v>
      </c>
      <c r="D180" s="59" t="s">
        <v>246</v>
      </c>
      <c r="E180" s="60" t="s">
        <v>200</v>
      </c>
      <c r="F180" s="173"/>
      <c r="G180" s="173"/>
      <c r="H180" s="174">
        <v>5</v>
      </c>
      <c r="I180" s="175">
        <v>6</v>
      </c>
      <c r="J180" s="176"/>
      <c r="K180" s="177">
        <v>45</v>
      </c>
      <c r="L180" s="178"/>
      <c r="M180" s="179"/>
      <c r="N180" s="180">
        <v>12</v>
      </c>
      <c r="O180" s="181"/>
      <c r="P180" s="181"/>
      <c r="Q180" s="182"/>
      <c r="R180" s="183">
        <v>10</v>
      </c>
      <c r="S180" s="9">
        <v>20</v>
      </c>
      <c r="T180" s="184"/>
      <c r="U180" s="173"/>
      <c r="V180" s="61">
        <f t="shared" si="2"/>
        <v>98</v>
      </c>
      <c r="W180" s="195"/>
      <c r="X180" s="66" t="s">
        <v>883</v>
      </c>
      <c r="Y180" s="66" t="s">
        <v>200</v>
      </c>
      <c r="Z180" s="67">
        <v>21.88</v>
      </c>
      <c r="AA180" s="66"/>
      <c r="AB180" s="113"/>
      <c r="AC180" s="114" t="s">
        <v>30</v>
      </c>
      <c r="AD180" s="113" t="s">
        <v>1273</v>
      </c>
      <c r="AE180" s="108">
        <v>21.8</v>
      </c>
      <c r="AF180" s="108">
        <v>3.6333333333333333</v>
      </c>
      <c r="AG180" s="31"/>
      <c r="AH180" s="31"/>
      <c r="AI180" s="31"/>
      <c r="AJ180" s="188" t="s">
        <v>1306</v>
      </c>
      <c r="AK180" s="31"/>
      <c r="AL180" s="31"/>
      <c r="AM180" s="31"/>
      <c r="AN180" s="31"/>
      <c r="AO180" s="31"/>
      <c r="AP180" s="31"/>
    </row>
    <row r="181" spans="1:42" ht="15.75" x14ac:dyDescent="0.25">
      <c r="A181" s="131">
        <v>515</v>
      </c>
      <c r="B181" s="59" t="s">
        <v>465</v>
      </c>
      <c r="C181" s="59" t="s">
        <v>466</v>
      </c>
      <c r="D181" s="59" t="s">
        <v>433</v>
      </c>
      <c r="E181" s="60" t="s">
        <v>116</v>
      </c>
      <c r="F181" s="173"/>
      <c r="G181" s="173"/>
      <c r="H181" s="174">
        <v>3</v>
      </c>
      <c r="I181" s="175"/>
      <c r="J181" s="176"/>
      <c r="K181" s="177">
        <v>9</v>
      </c>
      <c r="L181" s="178"/>
      <c r="M181" s="179"/>
      <c r="N181" s="180"/>
      <c r="O181" s="181"/>
      <c r="P181" s="181"/>
      <c r="Q181" s="182"/>
      <c r="R181" s="183"/>
      <c r="S181" s="9"/>
      <c r="T181" s="184"/>
      <c r="U181" s="173"/>
      <c r="V181" s="61">
        <f t="shared" si="2"/>
        <v>12</v>
      </c>
      <c r="W181" s="195"/>
      <c r="X181" s="66"/>
      <c r="Y181" s="66"/>
      <c r="Z181" s="67" t="s">
        <v>853</v>
      </c>
      <c r="AA181" s="66"/>
      <c r="AB181" s="113"/>
      <c r="AC181" s="114" t="s">
        <v>433</v>
      </c>
      <c r="AD181" s="113" t="s">
        <v>289</v>
      </c>
      <c r="AE181" s="108">
        <v>59.18</v>
      </c>
      <c r="AF181" s="108">
        <v>1.9726666666666666</v>
      </c>
      <c r="AG181" s="31"/>
      <c r="AH181" s="31"/>
      <c r="AI181" s="31"/>
      <c r="AJ181" s="188" t="s">
        <v>1306</v>
      </c>
      <c r="AK181" s="31"/>
      <c r="AL181" s="31"/>
      <c r="AM181" s="31"/>
      <c r="AN181" s="31"/>
      <c r="AO181" s="31"/>
      <c r="AP181" s="31"/>
    </row>
    <row r="182" spans="1:42" ht="38.25" x14ac:dyDescent="0.25">
      <c r="A182" s="131">
        <v>516</v>
      </c>
      <c r="B182" s="59" t="s">
        <v>467</v>
      </c>
      <c r="C182" s="59" t="s">
        <v>468</v>
      </c>
      <c r="D182" s="59" t="s">
        <v>469</v>
      </c>
      <c r="E182" s="60" t="s">
        <v>470</v>
      </c>
      <c r="F182" s="173">
        <v>1</v>
      </c>
      <c r="G182" s="173"/>
      <c r="H182" s="174"/>
      <c r="I182" s="175"/>
      <c r="J182" s="176">
        <v>3</v>
      </c>
      <c r="K182" s="177">
        <v>9</v>
      </c>
      <c r="L182" s="178"/>
      <c r="M182" s="179"/>
      <c r="N182" s="180"/>
      <c r="O182" s="181"/>
      <c r="P182" s="181"/>
      <c r="Q182" s="182">
        <v>1</v>
      </c>
      <c r="R182" s="183">
        <v>5</v>
      </c>
      <c r="S182" s="9">
        <v>4</v>
      </c>
      <c r="T182" s="184"/>
      <c r="U182" s="173"/>
      <c r="V182" s="61">
        <f t="shared" si="2"/>
        <v>23</v>
      </c>
      <c r="W182" s="194"/>
      <c r="X182" s="111" t="s">
        <v>883</v>
      </c>
      <c r="Y182" s="111" t="s">
        <v>470</v>
      </c>
      <c r="Z182" s="112">
        <v>27.86</v>
      </c>
      <c r="AA182" s="111"/>
      <c r="AB182" s="68"/>
      <c r="AC182" s="26"/>
      <c r="AD182" s="68"/>
      <c r="AE182" s="63" t="s">
        <v>853</v>
      </c>
      <c r="AF182" s="63" t="s">
        <v>1077</v>
      </c>
      <c r="AG182" s="31"/>
      <c r="AH182" s="31"/>
      <c r="AI182" s="31"/>
      <c r="AJ182" s="188" t="s">
        <v>1306</v>
      </c>
      <c r="AK182" s="31"/>
      <c r="AL182" s="31"/>
      <c r="AM182" s="31"/>
      <c r="AN182" s="31"/>
      <c r="AO182" s="31"/>
      <c r="AP182" s="31"/>
    </row>
    <row r="183" spans="1:42" ht="38.25" x14ac:dyDescent="0.25">
      <c r="A183" s="131">
        <v>517</v>
      </c>
      <c r="B183" s="59" t="s">
        <v>471</v>
      </c>
      <c r="C183" s="59" t="s">
        <v>472</v>
      </c>
      <c r="D183" s="59" t="s">
        <v>469</v>
      </c>
      <c r="E183" s="60" t="s">
        <v>470</v>
      </c>
      <c r="F183" s="173">
        <v>1</v>
      </c>
      <c r="G183" s="173"/>
      <c r="H183" s="174"/>
      <c r="I183" s="175"/>
      <c r="J183" s="176">
        <v>3</v>
      </c>
      <c r="K183" s="177">
        <v>20</v>
      </c>
      <c r="L183" s="178"/>
      <c r="M183" s="179"/>
      <c r="N183" s="180">
        <v>5</v>
      </c>
      <c r="O183" s="181"/>
      <c r="P183" s="181"/>
      <c r="Q183" s="182">
        <v>1</v>
      </c>
      <c r="R183" s="183">
        <v>5</v>
      </c>
      <c r="S183" s="9">
        <v>9</v>
      </c>
      <c r="T183" s="184"/>
      <c r="U183" s="173"/>
      <c r="V183" s="61">
        <f t="shared" si="2"/>
        <v>44</v>
      </c>
      <c r="W183" s="194"/>
      <c r="X183" s="111" t="s">
        <v>883</v>
      </c>
      <c r="Y183" s="111" t="s">
        <v>470</v>
      </c>
      <c r="Z183" s="112">
        <v>24.29</v>
      </c>
      <c r="AA183" s="111"/>
      <c r="AB183" s="68"/>
      <c r="AC183" s="26"/>
      <c r="AD183" s="68"/>
      <c r="AE183" s="63" t="s">
        <v>853</v>
      </c>
      <c r="AF183" s="63" t="s">
        <v>1077</v>
      </c>
      <c r="AG183" s="31"/>
      <c r="AH183" s="31"/>
      <c r="AI183" s="31"/>
      <c r="AJ183" s="188" t="s">
        <v>1306</v>
      </c>
      <c r="AK183" s="31"/>
      <c r="AL183" s="31"/>
      <c r="AM183" s="31"/>
      <c r="AN183" s="31"/>
      <c r="AO183" s="31"/>
      <c r="AP183" s="31"/>
    </row>
    <row r="184" spans="1:42" ht="25.5" x14ac:dyDescent="0.25">
      <c r="A184" s="131">
        <v>518</v>
      </c>
      <c r="B184" s="59" t="s">
        <v>473</v>
      </c>
      <c r="C184" s="59" t="s">
        <v>474</v>
      </c>
      <c r="D184" s="59" t="s">
        <v>475</v>
      </c>
      <c r="E184" s="60" t="s">
        <v>476</v>
      </c>
      <c r="F184" s="173">
        <v>1</v>
      </c>
      <c r="G184" s="173"/>
      <c r="H184" s="174">
        <v>2</v>
      </c>
      <c r="I184" s="175"/>
      <c r="J184" s="176"/>
      <c r="K184" s="177">
        <v>20</v>
      </c>
      <c r="L184" s="178"/>
      <c r="M184" s="179"/>
      <c r="N184" s="180"/>
      <c r="O184" s="181"/>
      <c r="P184" s="181"/>
      <c r="Q184" s="182"/>
      <c r="R184" s="183">
        <v>10</v>
      </c>
      <c r="S184" s="8">
        <v>10</v>
      </c>
      <c r="T184" s="184"/>
      <c r="U184" s="173"/>
      <c r="V184" s="61">
        <f t="shared" si="2"/>
        <v>43</v>
      </c>
      <c r="W184" s="195"/>
      <c r="X184" s="66" t="s">
        <v>982</v>
      </c>
      <c r="Y184" s="66" t="s">
        <v>983</v>
      </c>
      <c r="Z184" s="67">
        <v>35.68</v>
      </c>
      <c r="AA184" s="66">
        <v>0.16500000000000001</v>
      </c>
      <c r="AB184" s="113"/>
      <c r="AC184" s="114" t="s">
        <v>1274</v>
      </c>
      <c r="AD184" s="113" t="s">
        <v>1275</v>
      </c>
      <c r="AE184" s="108">
        <v>34.15</v>
      </c>
      <c r="AF184" s="108">
        <v>8.8932291666666663E-2</v>
      </c>
      <c r="AG184" s="31"/>
      <c r="AH184" s="31"/>
      <c r="AI184" s="31"/>
      <c r="AJ184" s="188" t="s">
        <v>1306</v>
      </c>
      <c r="AK184" s="31"/>
      <c r="AL184" s="31"/>
      <c r="AM184" s="31"/>
      <c r="AN184" s="31"/>
      <c r="AO184" s="31"/>
      <c r="AP184" s="31"/>
    </row>
    <row r="185" spans="1:42" ht="25.5" x14ac:dyDescent="0.25">
      <c r="A185" s="131">
        <v>519</v>
      </c>
      <c r="B185" s="59" t="s">
        <v>477</v>
      </c>
      <c r="C185" s="59" t="s">
        <v>478</v>
      </c>
      <c r="D185" s="59" t="s">
        <v>479</v>
      </c>
      <c r="E185" s="60" t="s">
        <v>480</v>
      </c>
      <c r="F185" s="173"/>
      <c r="G185" s="173"/>
      <c r="H185" s="174">
        <v>1</v>
      </c>
      <c r="I185" s="175">
        <v>10</v>
      </c>
      <c r="J185" s="176"/>
      <c r="K185" s="177">
        <v>10</v>
      </c>
      <c r="L185" s="178"/>
      <c r="M185" s="179"/>
      <c r="N185" s="180"/>
      <c r="O185" s="181"/>
      <c r="P185" s="181"/>
      <c r="Q185" s="182"/>
      <c r="R185" s="183">
        <v>10</v>
      </c>
      <c r="S185" s="8">
        <v>5</v>
      </c>
      <c r="T185" s="184"/>
      <c r="U185" s="173"/>
      <c r="V185" s="61">
        <f t="shared" si="2"/>
        <v>36</v>
      </c>
      <c r="W185" s="194"/>
      <c r="X185" s="111" t="s">
        <v>984</v>
      </c>
      <c r="Y185" s="111" t="s">
        <v>985</v>
      </c>
      <c r="Z185" s="112">
        <v>39.78</v>
      </c>
      <c r="AA185" s="111"/>
      <c r="AB185" s="68"/>
      <c r="AC185" s="26" t="s">
        <v>1274</v>
      </c>
      <c r="AD185" s="68" t="s">
        <v>1276</v>
      </c>
      <c r="AE185" s="63">
        <v>42.309999999999995</v>
      </c>
      <c r="AF185" s="63">
        <v>3.5258333333333329</v>
      </c>
      <c r="AG185" s="31"/>
      <c r="AH185" s="31"/>
      <c r="AI185" s="31"/>
      <c r="AJ185" s="188" t="s">
        <v>1306</v>
      </c>
      <c r="AK185" s="31"/>
      <c r="AL185" s="31"/>
      <c r="AM185" s="31"/>
      <c r="AN185" s="31"/>
      <c r="AO185" s="31"/>
      <c r="AP185" s="31"/>
    </row>
    <row r="186" spans="1:42" ht="25.5" x14ac:dyDescent="0.25">
      <c r="A186" s="131">
        <v>520</v>
      </c>
      <c r="B186" s="59" t="s">
        <v>481</v>
      </c>
      <c r="C186" s="59" t="s">
        <v>482</v>
      </c>
      <c r="D186" s="59" t="s">
        <v>483</v>
      </c>
      <c r="E186" s="60" t="s">
        <v>476</v>
      </c>
      <c r="F186" s="173">
        <v>1</v>
      </c>
      <c r="G186" s="173"/>
      <c r="H186" s="174">
        <v>2</v>
      </c>
      <c r="I186" s="175"/>
      <c r="J186" s="176"/>
      <c r="K186" s="177">
        <v>40</v>
      </c>
      <c r="L186" s="178"/>
      <c r="M186" s="179"/>
      <c r="N186" s="180"/>
      <c r="O186" s="181"/>
      <c r="P186" s="181">
        <v>40</v>
      </c>
      <c r="Q186" s="182"/>
      <c r="R186" s="183">
        <v>10</v>
      </c>
      <c r="S186" s="8">
        <v>20</v>
      </c>
      <c r="T186" s="184"/>
      <c r="U186" s="173"/>
      <c r="V186" s="61">
        <f t="shared" si="2"/>
        <v>113</v>
      </c>
      <c r="W186" s="195"/>
      <c r="X186" s="66" t="s">
        <v>982</v>
      </c>
      <c r="Y186" s="66" t="s">
        <v>986</v>
      </c>
      <c r="Z186" s="67">
        <v>29.75</v>
      </c>
      <c r="AA186" s="66">
        <v>0.14299999999999999</v>
      </c>
      <c r="AB186" s="113"/>
      <c r="AC186" s="114" t="s">
        <v>1274</v>
      </c>
      <c r="AD186" s="113" t="s">
        <v>1275</v>
      </c>
      <c r="AE186" s="108">
        <v>27.150000000000002</v>
      </c>
      <c r="AF186" s="108">
        <v>7.0703125000000006E-2</v>
      </c>
      <c r="AG186" s="31"/>
      <c r="AH186" s="31"/>
      <c r="AI186" s="31"/>
      <c r="AJ186" s="188" t="s">
        <v>1306</v>
      </c>
      <c r="AK186" s="31"/>
      <c r="AL186" s="31"/>
      <c r="AM186" s="31"/>
      <c r="AN186" s="31"/>
      <c r="AO186" s="31"/>
      <c r="AP186" s="31"/>
    </row>
    <row r="187" spans="1:42" ht="15.75" x14ac:dyDescent="0.25">
      <c r="A187" s="131">
        <v>521</v>
      </c>
      <c r="B187" s="59" t="s">
        <v>484</v>
      </c>
      <c r="C187" s="59" t="s">
        <v>485</v>
      </c>
      <c r="D187" s="59" t="s">
        <v>486</v>
      </c>
      <c r="E187" s="60" t="s">
        <v>487</v>
      </c>
      <c r="F187" s="173">
        <v>2</v>
      </c>
      <c r="G187" s="173"/>
      <c r="H187" s="174">
        <v>4</v>
      </c>
      <c r="I187" s="175"/>
      <c r="J187" s="176"/>
      <c r="K187" s="177">
        <v>36</v>
      </c>
      <c r="L187" s="178"/>
      <c r="M187" s="179"/>
      <c r="N187" s="180">
        <v>12</v>
      </c>
      <c r="O187" s="181"/>
      <c r="P187" s="181"/>
      <c r="Q187" s="182"/>
      <c r="R187" s="183">
        <v>10</v>
      </c>
      <c r="S187" s="8"/>
      <c r="T187" s="184"/>
      <c r="U187" s="173"/>
      <c r="V187" s="61">
        <f t="shared" si="2"/>
        <v>64</v>
      </c>
      <c r="W187" s="194"/>
      <c r="X187" s="111" t="s">
        <v>984</v>
      </c>
      <c r="Y187" s="111" t="s">
        <v>985</v>
      </c>
      <c r="Z187" s="112">
        <v>35.4</v>
      </c>
      <c r="AA187" s="111"/>
      <c r="AB187" s="68"/>
      <c r="AC187" s="26" t="s">
        <v>1274</v>
      </c>
      <c r="AD187" s="68" t="s">
        <v>1276</v>
      </c>
      <c r="AE187" s="63">
        <v>37.869999999999997</v>
      </c>
      <c r="AF187" s="63">
        <v>3.1558333333333333</v>
      </c>
      <c r="AG187" s="31"/>
      <c r="AH187" s="31"/>
      <c r="AI187" s="31"/>
      <c r="AJ187" s="188" t="s">
        <v>1306</v>
      </c>
      <c r="AK187" s="31"/>
      <c r="AL187" s="31"/>
      <c r="AM187" s="31"/>
      <c r="AN187" s="31"/>
      <c r="AO187" s="31"/>
      <c r="AP187" s="31"/>
    </row>
    <row r="188" spans="1:42" ht="25.5" x14ac:dyDescent="0.25">
      <c r="A188" s="131">
        <v>522</v>
      </c>
      <c r="B188" s="59" t="s">
        <v>488</v>
      </c>
      <c r="C188" s="59" t="s">
        <v>478</v>
      </c>
      <c r="D188" s="59" t="s">
        <v>486</v>
      </c>
      <c r="E188" s="60" t="s">
        <v>480</v>
      </c>
      <c r="F188" s="173">
        <v>2</v>
      </c>
      <c r="G188" s="173"/>
      <c r="H188" s="174">
        <v>7</v>
      </c>
      <c r="I188" s="175">
        <v>6</v>
      </c>
      <c r="J188" s="176"/>
      <c r="K188" s="177"/>
      <c r="L188" s="178"/>
      <c r="M188" s="179">
        <v>12</v>
      </c>
      <c r="N188" s="180"/>
      <c r="O188" s="181">
        <v>2</v>
      </c>
      <c r="P188" s="181">
        <v>40</v>
      </c>
      <c r="Q188" s="182"/>
      <c r="R188" s="183"/>
      <c r="S188" s="8"/>
      <c r="T188" s="184"/>
      <c r="U188" s="173"/>
      <c r="V188" s="61">
        <f t="shared" si="2"/>
        <v>69</v>
      </c>
      <c r="W188" s="194"/>
      <c r="X188" s="111" t="s">
        <v>984</v>
      </c>
      <c r="Y188" s="111" t="s">
        <v>985</v>
      </c>
      <c r="Z188" s="112">
        <v>29.08</v>
      </c>
      <c r="AA188" s="111"/>
      <c r="AB188" s="68"/>
      <c r="AC188" s="26" t="s">
        <v>1274</v>
      </c>
      <c r="AD188" s="68" t="s">
        <v>1276</v>
      </c>
      <c r="AE188" s="63">
        <v>31.48</v>
      </c>
      <c r="AF188" s="63">
        <v>2.6233333333333335</v>
      </c>
      <c r="AG188" s="31"/>
      <c r="AH188" s="31"/>
      <c r="AI188" s="31"/>
      <c r="AJ188" s="188" t="s">
        <v>1306</v>
      </c>
      <c r="AK188" s="31"/>
      <c r="AL188" s="31"/>
      <c r="AM188" s="31"/>
      <c r="AN188" s="31"/>
      <c r="AO188" s="31"/>
      <c r="AP188" s="31"/>
    </row>
    <row r="189" spans="1:42" ht="25.5" x14ac:dyDescent="0.25">
      <c r="A189" s="131">
        <v>523</v>
      </c>
      <c r="B189" s="59" t="s">
        <v>489</v>
      </c>
      <c r="C189" s="59" t="s">
        <v>482</v>
      </c>
      <c r="D189" s="75" t="s">
        <v>475</v>
      </c>
      <c r="E189" s="60" t="s">
        <v>476</v>
      </c>
      <c r="F189" s="173">
        <v>2</v>
      </c>
      <c r="G189" s="173"/>
      <c r="H189" s="174">
        <v>2</v>
      </c>
      <c r="I189" s="175"/>
      <c r="J189" s="176"/>
      <c r="K189" s="177">
        <v>20</v>
      </c>
      <c r="L189" s="178"/>
      <c r="M189" s="179"/>
      <c r="N189" s="180"/>
      <c r="O189" s="181"/>
      <c r="P189" s="181"/>
      <c r="Q189" s="182"/>
      <c r="R189" s="183"/>
      <c r="S189" s="8">
        <v>10</v>
      </c>
      <c r="T189" s="184"/>
      <c r="U189" s="173"/>
      <c r="V189" s="61">
        <f t="shared" si="2"/>
        <v>34</v>
      </c>
      <c r="W189" s="195"/>
      <c r="X189" s="66" t="s">
        <v>982</v>
      </c>
      <c r="Y189" s="66" t="s">
        <v>987</v>
      </c>
      <c r="Z189" s="67">
        <v>33.76</v>
      </c>
      <c r="AA189" s="66">
        <v>0.183</v>
      </c>
      <c r="AB189" s="113"/>
      <c r="AC189" s="114" t="s">
        <v>1274</v>
      </c>
      <c r="AD189" s="113" t="s">
        <v>1275</v>
      </c>
      <c r="AE189" s="108">
        <v>34.989999999999995</v>
      </c>
      <c r="AF189" s="108">
        <v>9.1119791666666658E-2</v>
      </c>
      <c r="AG189" s="31"/>
      <c r="AH189" s="31"/>
      <c r="AI189" s="31"/>
      <c r="AJ189" s="188" t="s">
        <v>1306</v>
      </c>
      <c r="AK189" s="31"/>
      <c r="AL189" s="31"/>
      <c r="AM189" s="31"/>
      <c r="AN189" s="31"/>
      <c r="AO189" s="31"/>
      <c r="AP189" s="31"/>
    </row>
    <row r="190" spans="1:42" ht="25.5" x14ac:dyDescent="0.25">
      <c r="A190" s="131">
        <v>524</v>
      </c>
      <c r="B190" s="59" t="s">
        <v>490</v>
      </c>
      <c r="C190" s="59"/>
      <c r="D190" s="59" t="s">
        <v>246</v>
      </c>
      <c r="E190" s="60" t="s">
        <v>491</v>
      </c>
      <c r="F190" s="173"/>
      <c r="G190" s="173"/>
      <c r="H190" s="174">
        <v>2</v>
      </c>
      <c r="I190" s="175"/>
      <c r="J190" s="176"/>
      <c r="K190" s="177"/>
      <c r="L190" s="178"/>
      <c r="M190" s="179"/>
      <c r="N190" s="180"/>
      <c r="O190" s="181"/>
      <c r="P190" s="181">
        <v>40</v>
      </c>
      <c r="Q190" s="182"/>
      <c r="R190" s="183">
        <v>5</v>
      </c>
      <c r="S190" s="8"/>
      <c r="T190" s="184"/>
      <c r="U190" s="173">
        <v>30</v>
      </c>
      <c r="V190" s="61">
        <f t="shared" si="2"/>
        <v>77</v>
      </c>
      <c r="W190" s="194"/>
      <c r="X190" s="111" t="s">
        <v>988</v>
      </c>
      <c r="Y190" s="111" t="s">
        <v>989</v>
      </c>
      <c r="Z190" s="112">
        <v>17.88</v>
      </c>
      <c r="AA190" s="111"/>
      <c r="AB190" s="68"/>
      <c r="AC190" s="26" t="s">
        <v>1168</v>
      </c>
      <c r="AD190" s="68" t="s">
        <v>1277</v>
      </c>
      <c r="AE190" s="63">
        <v>6.4799999999999995</v>
      </c>
      <c r="AF190" s="63">
        <v>3.2399999999999998E-2</v>
      </c>
      <c r="AG190" s="31"/>
      <c r="AH190" s="31"/>
      <c r="AI190" s="31"/>
      <c r="AJ190" s="188" t="s">
        <v>1306</v>
      </c>
      <c r="AK190" s="31"/>
      <c r="AL190" s="31"/>
      <c r="AM190" s="31"/>
      <c r="AN190" s="31"/>
      <c r="AO190" s="31"/>
      <c r="AP190" s="31"/>
    </row>
    <row r="191" spans="1:42" ht="38.25" x14ac:dyDescent="0.25">
      <c r="B191" s="72" t="s">
        <v>492</v>
      </c>
      <c r="C191" s="73" t="s">
        <v>1511</v>
      </c>
      <c r="D191" s="73"/>
      <c r="E191" s="74"/>
      <c r="F191" s="152"/>
      <c r="G191" s="152"/>
      <c r="H191" s="198"/>
      <c r="I191" s="199"/>
      <c r="J191" s="200"/>
      <c r="K191" s="201"/>
      <c r="L191" s="202"/>
      <c r="M191" s="203"/>
      <c r="N191" s="156"/>
      <c r="O191" s="200"/>
      <c r="P191" s="200"/>
      <c r="Q191" s="158"/>
      <c r="R191" s="159"/>
      <c r="S191" s="14"/>
      <c r="T191" s="204"/>
      <c r="U191" s="152"/>
      <c r="V191" s="61">
        <f t="shared" si="2"/>
        <v>0</v>
      </c>
      <c r="W191" s="195"/>
      <c r="X191" s="66"/>
      <c r="Y191" s="66"/>
      <c r="Z191" s="67"/>
      <c r="AA191" s="66"/>
      <c r="AB191" s="68"/>
      <c r="AC191" s="26"/>
      <c r="AD191" s="68"/>
      <c r="AE191" s="63" t="s">
        <v>853</v>
      </c>
      <c r="AF191" s="63" t="s">
        <v>1077</v>
      </c>
      <c r="AG191" s="31"/>
      <c r="AH191" s="31"/>
      <c r="AI191" s="31"/>
      <c r="AJ191" s="34"/>
      <c r="AK191" s="31"/>
      <c r="AL191" s="31"/>
      <c r="AM191" s="31"/>
      <c r="AN191" s="31"/>
      <c r="AO191" s="31"/>
      <c r="AP191" s="31"/>
    </row>
    <row r="192" spans="1:42" ht="25.5" x14ac:dyDescent="0.25">
      <c r="A192" s="131">
        <v>601</v>
      </c>
      <c r="B192" s="59" t="s">
        <v>493</v>
      </c>
      <c r="C192" s="59" t="s">
        <v>494</v>
      </c>
      <c r="D192" s="59" t="s">
        <v>493</v>
      </c>
      <c r="E192" s="60" t="s">
        <v>495</v>
      </c>
      <c r="F192" s="173"/>
      <c r="G192" s="173">
        <v>16</v>
      </c>
      <c r="H192" s="174">
        <v>2</v>
      </c>
      <c r="I192" s="175"/>
      <c r="J192" s="176"/>
      <c r="K192" s="177">
        <v>9</v>
      </c>
      <c r="L192" s="178"/>
      <c r="M192" s="179"/>
      <c r="N192" s="180">
        <v>3</v>
      </c>
      <c r="O192" s="181"/>
      <c r="P192" s="181"/>
      <c r="Q192" s="182">
        <v>3</v>
      </c>
      <c r="R192" s="183"/>
      <c r="S192" s="8">
        <v>5</v>
      </c>
      <c r="T192" s="184">
        <v>2</v>
      </c>
      <c r="U192" s="173">
        <v>30</v>
      </c>
      <c r="V192" s="61">
        <f t="shared" si="2"/>
        <v>70</v>
      </c>
      <c r="W192" s="195"/>
      <c r="X192" s="66"/>
      <c r="Y192" s="66"/>
      <c r="Z192" s="67" t="s">
        <v>853</v>
      </c>
      <c r="AA192" s="66"/>
      <c r="AB192" s="113"/>
      <c r="AC192" s="114" t="s">
        <v>1278</v>
      </c>
      <c r="AD192" s="113" t="s">
        <v>1279</v>
      </c>
      <c r="AE192" s="108">
        <v>35.559999999999995</v>
      </c>
      <c r="AF192" s="108">
        <v>1.4816666666666665</v>
      </c>
      <c r="AG192" s="31"/>
      <c r="AH192" s="31"/>
      <c r="AI192" s="31"/>
      <c r="AJ192" s="188" t="s">
        <v>1306</v>
      </c>
      <c r="AK192" s="31"/>
      <c r="AL192" s="31"/>
      <c r="AM192" s="31"/>
      <c r="AN192" s="31"/>
      <c r="AO192" s="31"/>
      <c r="AP192" s="31"/>
    </row>
    <row r="193" spans="1:42" ht="38.25" x14ac:dyDescent="0.25">
      <c r="A193" s="131">
        <v>602</v>
      </c>
      <c r="B193" s="59" t="s">
        <v>496</v>
      </c>
      <c r="C193" s="59" t="s">
        <v>497</v>
      </c>
      <c r="D193" s="59" t="s">
        <v>498</v>
      </c>
      <c r="E193" s="81" t="s">
        <v>499</v>
      </c>
      <c r="F193" s="173"/>
      <c r="G193" s="173"/>
      <c r="H193" s="174"/>
      <c r="I193" s="175"/>
      <c r="J193" s="176"/>
      <c r="K193" s="177">
        <v>30</v>
      </c>
      <c r="L193" s="178">
        <v>15</v>
      </c>
      <c r="M193" s="179"/>
      <c r="N193" s="180">
        <v>5</v>
      </c>
      <c r="O193" s="181"/>
      <c r="P193" s="181"/>
      <c r="Q193" s="182"/>
      <c r="R193" s="183"/>
      <c r="S193" s="8"/>
      <c r="T193" s="184"/>
      <c r="U193" s="173"/>
      <c r="V193" s="61">
        <f t="shared" ref="V193:V255" si="3">SUM(F193:U193)</f>
        <v>50</v>
      </c>
      <c r="W193" s="194"/>
      <c r="X193" s="111" t="s">
        <v>990</v>
      </c>
      <c r="Y193" s="111" t="s">
        <v>991</v>
      </c>
      <c r="Z193" s="112">
        <v>20.96</v>
      </c>
      <c r="AA193" s="111"/>
      <c r="AB193" s="68"/>
      <c r="AC193" s="26" t="s">
        <v>1280</v>
      </c>
      <c r="AD193" s="68" t="s">
        <v>1281</v>
      </c>
      <c r="AE193" s="63">
        <v>21.520000000000003</v>
      </c>
      <c r="AF193" s="63">
        <v>0.35866666666666674</v>
      </c>
      <c r="AG193" s="31"/>
      <c r="AH193" s="31"/>
      <c r="AI193" s="31"/>
      <c r="AJ193" s="188" t="s">
        <v>1306</v>
      </c>
      <c r="AK193" s="31"/>
      <c r="AL193" s="31"/>
      <c r="AM193" s="31"/>
      <c r="AN193" s="31"/>
      <c r="AO193" s="31"/>
      <c r="AP193" s="31"/>
    </row>
    <row r="194" spans="1:42" ht="25.5" x14ac:dyDescent="0.25">
      <c r="A194" s="131">
        <v>603</v>
      </c>
      <c r="B194" s="59" t="s">
        <v>500</v>
      </c>
      <c r="C194" s="59" t="s">
        <v>501</v>
      </c>
      <c r="D194" s="59" t="s">
        <v>502</v>
      </c>
      <c r="E194" s="60" t="s">
        <v>503</v>
      </c>
      <c r="F194" s="173">
        <v>6</v>
      </c>
      <c r="G194" s="173"/>
      <c r="H194" s="174">
        <v>9</v>
      </c>
      <c r="I194" s="175"/>
      <c r="J194" s="176"/>
      <c r="K194" s="177">
        <v>50</v>
      </c>
      <c r="L194" s="178">
        <v>9</v>
      </c>
      <c r="M194" s="179"/>
      <c r="N194" s="180">
        <v>5</v>
      </c>
      <c r="O194" s="181"/>
      <c r="P194" s="181"/>
      <c r="Q194" s="182"/>
      <c r="R194" s="183">
        <v>20</v>
      </c>
      <c r="S194" s="8">
        <v>20</v>
      </c>
      <c r="T194" s="184"/>
      <c r="U194" s="173"/>
      <c r="V194" s="61">
        <f t="shared" si="3"/>
        <v>119</v>
      </c>
      <c r="W194" s="194"/>
      <c r="X194" s="111" t="s">
        <v>992</v>
      </c>
      <c r="Y194" s="111" t="s">
        <v>993</v>
      </c>
      <c r="Z194" s="112">
        <v>32.21</v>
      </c>
      <c r="AA194" s="111"/>
      <c r="AB194" s="68"/>
      <c r="AC194" s="26"/>
      <c r="AD194" s="68"/>
      <c r="AE194" s="63" t="s">
        <v>853</v>
      </c>
      <c r="AF194" s="63" t="s">
        <v>1077</v>
      </c>
      <c r="AG194" s="31"/>
      <c r="AH194" s="31"/>
      <c r="AI194" s="31"/>
      <c r="AJ194" s="188" t="s">
        <v>1306</v>
      </c>
      <c r="AK194" s="31"/>
      <c r="AL194" s="31"/>
      <c r="AM194" s="31"/>
      <c r="AN194" s="31"/>
      <c r="AO194" s="31"/>
      <c r="AP194" s="31"/>
    </row>
    <row r="195" spans="1:42" ht="25.5" x14ac:dyDescent="0.25">
      <c r="A195" s="131">
        <v>604</v>
      </c>
      <c r="B195" s="59" t="s">
        <v>504</v>
      </c>
      <c r="C195" s="59" t="s">
        <v>505</v>
      </c>
      <c r="D195" s="59" t="s">
        <v>506</v>
      </c>
      <c r="E195" s="60"/>
      <c r="F195" s="173"/>
      <c r="G195" s="173"/>
      <c r="H195" s="174">
        <v>4</v>
      </c>
      <c r="I195" s="175"/>
      <c r="J195" s="176"/>
      <c r="K195" s="177">
        <v>75</v>
      </c>
      <c r="L195" s="178"/>
      <c r="M195" s="179"/>
      <c r="N195" s="180">
        <v>5</v>
      </c>
      <c r="O195" s="181"/>
      <c r="P195" s="181"/>
      <c r="Q195" s="182"/>
      <c r="R195" s="183"/>
      <c r="S195" s="8">
        <v>20</v>
      </c>
      <c r="T195" s="184"/>
      <c r="U195" s="173"/>
      <c r="V195" s="61">
        <f t="shared" si="3"/>
        <v>104</v>
      </c>
      <c r="W195" s="194"/>
      <c r="X195" s="111" t="s">
        <v>992</v>
      </c>
      <c r="Y195" s="111" t="s">
        <v>993</v>
      </c>
      <c r="Z195" s="112">
        <v>32.21</v>
      </c>
      <c r="AA195" s="111"/>
      <c r="AB195" s="68"/>
      <c r="AC195" s="26"/>
      <c r="AD195" s="68"/>
      <c r="AE195" s="63" t="s">
        <v>853</v>
      </c>
      <c r="AF195" s="63" t="s">
        <v>1077</v>
      </c>
      <c r="AG195" s="31"/>
      <c r="AH195" s="31"/>
      <c r="AI195" s="31"/>
      <c r="AJ195" s="188" t="s">
        <v>1306</v>
      </c>
      <c r="AK195" s="31"/>
      <c r="AL195" s="31"/>
      <c r="AM195" s="31"/>
      <c r="AN195" s="31"/>
      <c r="AO195" s="31"/>
      <c r="AP195" s="31"/>
    </row>
    <row r="196" spans="1:42" ht="15.75" x14ac:dyDescent="0.25">
      <c r="A196" s="131">
        <v>605</v>
      </c>
      <c r="B196" s="59" t="s">
        <v>507</v>
      </c>
      <c r="C196" s="59" t="s">
        <v>508</v>
      </c>
      <c r="D196" s="59" t="s">
        <v>509</v>
      </c>
      <c r="E196" s="60" t="s">
        <v>510</v>
      </c>
      <c r="F196" s="173">
        <v>12</v>
      </c>
      <c r="G196" s="173"/>
      <c r="H196" s="174">
        <v>18</v>
      </c>
      <c r="I196" s="175"/>
      <c r="J196" s="176">
        <v>27</v>
      </c>
      <c r="K196" s="177">
        <v>80</v>
      </c>
      <c r="L196" s="178"/>
      <c r="M196" s="179"/>
      <c r="N196" s="180">
        <v>5</v>
      </c>
      <c r="O196" s="181"/>
      <c r="P196" s="181">
        <v>20</v>
      </c>
      <c r="Q196" s="182"/>
      <c r="R196" s="183">
        <v>20</v>
      </c>
      <c r="S196" s="8">
        <v>40</v>
      </c>
      <c r="T196" s="184"/>
      <c r="U196" s="173"/>
      <c r="V196" s="61">
        <f t="shared" si="3"/>
        <v>222</v>
      </c>
      <c r="W196" s="194"/>
      <c r="X196" s="111" t="s">
        <v>994</v>
      </c>
      <c r="Y196" s="111" t="s">
        <v>995</v>
      </c>
      <c r="Z196" s="112">
        <v>32.21</v>
      </c>
      <c r="AA196" s="111"/>
      <c r="AB196" s="68"/>
      <c r="AC196" s="26"/>
      <c r="AD196" s="68"/>
      <c r="AE196" s="63" t="s">
        <v>853</v>
      </c>
      <c r="AF196" s="63" t="s">
        <v>1077</v>
      </c>
      <c r="AG196" s="31"/>
      <c r="AH196" s="31"/>
      <c r="AI196" s="31"/>
      <c r="AJ196" s="188" t="s">
        <v>1306</v>
      </c>
      <c r="AK196" s="31"/>
      <c r="AL196" s="31"/>
      <c r="AM196" s="31"/>
      <c r="AN196" s="31"/>
      <c r="AO196" s="31"/>
      <c r="AP196" s="31"/>
    </row>
    <row r="197" spans="1:42" ht="25.5" x14ac:dyDescent="0.25">
      <c r="A197" s="131">
        <v>606</v>
      </c>
      <c r="B197" s="59" t="s">
        <v>511</v>
      </c>
      <c r="C197" s="59" t="s">
        <v>512</v>
      </c>
      <c r="D197" s="59" t="s">
        <v>513</v>
      </c>
      <c r="E197" s="60" t="s">
        <v>503</v>
      </c>
      <c r="F197" s="173">
        <v>6</v>
      </c>
      <c r="G197" s="173"/>
      <c r="H197" s="174">
        <v>18</v>
      </c>
      <c r="I197" s="175"/>
      <c r="J197" s="176"/>
      <c r="K197" s="177">
        <v>50</v>
      </c>
      <c r="L197" s="178">
        <v>3</v>
      </c>
      <c r="M197" s="179"/>
      <c r="N197" s="180">
        <v>5</v>
      </c>
      <c r="O197" s="181"/>
      <c r="P197" s="181">
        <v>40</v>
      </c>
      <c r="Q197" s="182"/>
      <c r="R197" s="183">
        <v>20</v>
      </c>
      <c r="S197" s="8">
        <v>20</v>
      </c>
      <c r="T197" s="184"/>
      <c r="U197" s="173"/>
      <c r="V197" s="61">
        <f t="shared" si="3"/>
        <v>162</v>
      </c>
      <c r="W197" s="194"/>
      <c r="X197" s="111" t="s">
        <v>996</v>
      </c>
      <c r="Y197" s="111" t="s">
        <v>995</v>
      </c>
      <c r="Z197" s="112">
        <v>32.21</v>
      </c>
      <c r="AA197" s="111"/>
      <c r="AB197" s="68"/>
      <c r="AC197" s="26"/>
      <c r="AD197" s="68"/>
      <c r="AE197" s="63" t="s">
        <v>853</v>
      </c>
      <c r="AF197" s="63" t="s">
        <v>1077</v>
      </c>
      <c r="AG197" s="31"/>
      <c r="AH197" s="31"/>
      <c r="AI197" s="31"/>
      <c r="AJ197" s="188" t="s">
        <v>1306</v>
      </c>
      <c r="AK197" s="31"/>
      <c r="AL197" s="31"/>
      <c r="AM197" s="31"/>
      <c r="AN197" s="31"/>
      <c r="AO197" s="31"/>
      <c r="AP197" s="31"/>
    </row>
    <row r="198" spans="1:42" ht="15.75" x14ac:dyDescent="0.25">
      <c r="A198" s="131">
        <v>607</v>
      </c>
      <c r="B198" s="59" t="s">
        <v>514</v>
      </c>
      <c r="C198" s="59" t="s">
        <v>515</v>
      </c>
      <c r="D198" s="59" t="s">
        <v>516</v>
      </c>
      <c r="E198" s="60" t="s">
        <v>510</v>
      </c>
      <c r="F198" s="173">
        <v>6</v>
      </c>
      <c r="G198" s="173"/>
      <c r="H198" s="174">
        <v>9</v>
      </c>
      <c r="I198" s="175"/>
      <c r="J198" s="176"/>
      <c r="K198" s="177"/>
      <c r="L198" s="178"/>
      <c r="M198" s="179"/>
      <c r="N198" s="180">
        <v>5</v>
      </c>
      <c r="O198" s="181"/>
      <c r="P198" s="181"/>
      <c r="Q198" s="182"/>
      <c r="R198" s="183">
        <v>10</v>
      </c>
      <c r="S198" s="8"/>
      <c r="T198" s="184"/>
      <c r="U198" s="173"/>
      <c r="V198" s="61">
        <f t="shared" si="3"/>
        <v>30</v>
      </c>
      <c r="W198" s="194"/>
      <c r="X198" s="111" t="s">
        <v>997</v>
      </c>
      <c r="Y198" s="111" t="s">
        <v>995</v>
      </c>
      <c r="Z198" s="112">
        <v>32.21</v>
      </c>
      <c r="AA198" s="111"/>
      <c r="AB198" s="68"/>
      <c r="AC198" s="26"/>
      <c r="AD198" s="68"/>
      <c r="AE198" s="63" t="s">
        <v>853</v>
      </c>
      <c r="AF198" s="63" t="s">
        <v>1077</v>
      </c>
      <c r="AG198" s="31"/>
      <c r="AH198" s="31"/>
      <c r="AI198" s="31"/>
      <c r="AJ198" s="188" t="s">
        <v>1306</v>
      </c>
      <c r="AK198" s="31"/>
      <c r="AL198" s="31"/>
      <c r="AM198" s="31"/>
      <c r="AN198" s="31"/>
      <c r="AO198" s="31"/>
      <c r="AP198" s="31"/>
    </row>
    <row r="199" spans="1:42" ht="25.5" x14ac:dyDescent="0.25">
      <c r="A199" s="131">
        <v>608</v>
      </c>
      <c r="B199" s="59" t="s">
        <v>517</v>
      </c>
      <c r="C199" s="59" t="s">
        <v>518</v>
      </c>
      <c r="D199" s="59" t="s">
        <v>516</v>
      </c>
      <c r="E199" s="60" t="s">
        <v>519</v>
      </c>
      <c r="F199" s="173">
        <v>8</v>
      </c>
      <c r="G199" s="173">
        <v>20</v>
      </c>
      <c r="H199" s="174">
        <v>18</v>
      </c>
      <c r="I199" s="175"/>
      <c r="J199" s="176">
        <v>50</v>
      </c>
      <c r="K199" s="177">
        <v>100</v>
      </c>
      <c r="L199" s="178">
        <v>9</v>
      </c>
      <c r="M199" s="179"/>
      <c r="N199" s="180">
        <v>5</v>
      </c>
      <c r="O199" s="181"/>
      <c r="P199" s="181">
        <v>400</v>
      </c>
      <c r="Q199" s="182">
        <v>30</v>
      </c>
      <c r="R199" s="183">
        <v>10</v>
      </c>
      <c r="S199" s="8">
        <v>50</v>
      </c>
      <c r="T199" s="184">
        <v>42</v>
      </c>
      <c r="U199" s="173"/>
      <c r="V199" s="61">
        <f t="shared" si="3"/>
        <v>742</v>
      </c>
      <c r="W199" s="194"/>
      <c r="X199" s="111" t="s">
        <v>998</v>
      </c>
      <c r="Y199" s="111" t="s">
        <v>995</v>
      </c>
      <c r="Z199" s="112">
        <v>28.25</v>
      </c>
      <c r="AA199" s="111"/>
      <c r="AB199" s="68"/>
      <c r="AC199" s="26"/>
      <c r="AD199" s="68"/>
      <c r="AE199" s="63" t="s">
        <v>853</v>
      </c>
      <c r="AF199" s="63" t="s">
        <v>1077</v>
      </c>
      <c r="AG199" s="31"/>
      <c r="AH199" s="31"/>
      <c r="AI199" s="31"/>
      <c r="AJ199" s="188" t="s">
        <v>1306</v>
      </c>
      <c r="AK199" s="31"/>
      <c r="AL199" s="31"/>
      <c r="AM199" s="31"/>
      <c r="AN199" s="31"/>
      <c r="AO199" s="31"/>
      <c r="AP199" s="31"/>
    </row>
    <row r="200" spans="1:42" ht="38.25" x14ac:dyDescent="0.25">
      <c r="A200" s="131">
        <v>609</v>
      </c>
      <c r="B200" s="59" t="s">
        <v>520</v>
      </c>
      <c r="C200" s="59" t="s">
        <v>521</v>
      </c>
      <c r="D200" s="59" t="s">
        <v>522</v>
      </c>
      <c r="E200" s="60" t="s">
        <v>408</v>
      </c>
      <c r="F200" s="173"/>
      <c r="G200" s="173"/>
      <c r="H200" s="174">
        <v>6</v>
      </c>
      <c r="I200" s="175"/>
      <c r="J200" s="176"/>
      <c r="K200" s="177"/>
      <c r="L200" s="178"/>
      <c r="M200" s="179"/>
      <c r="N200" s="180">
        <v>3</v>
      </c>
      <c r="O200" s="181"/>
      <c r="P200" s="181">
        <v>2</v>
      </c>
      <c r="Q200" s="182"/>
      <c r="R200" s="183">
        <v>3</v>
      </c>
      <c r="S200" s="8"/>
      <c r="T200" s="184"/>
      <c r="U200" s="173"/>
      <c r="V200" s="61">
        <f t="shared" si="3"/>
        <v>14</v>
      </c>
      <c r="W200" s="195"/>
      <c r="X200" s="66" t="s">
        <v>999</v>
      </c>
      <c r="Y200" s="66" t="s">
        <v>1000</v>
      </c>
      <c r="Z200" s="67">
        <v>47.76</v>
      </c>
      <c r="AA200" s="66"/>
      <c r="AB200" s="113"/>
      <c r="AC200" s="114" t="s">
        <v>1282</v>
      </c>
      <c r="AD200" s="113" t="s">
        <v>408</v>
      </c>
      <c r="AE200" s="108">
        <v>42.65</v>
      </c>
      <c r="AF200" s="108" t="s">
        <v>1077</v>
      </c>
      <c r="AG200" s="31"/>
      <c r="AH200" s="31"/>
      <c r="AI200" s="31"/>
      <c r="AJ200" s="188" t="s">
        <v>1306</v>
      </c>
      <c r="AK200" s="31"/>
      <c r="AL200" s="31"/>
      <c r="AM200" s="31"/>
      <c r="AN200" s="31"/>
      <c r="AO200" s="31"/>
      <c r="AP200" s="31"/>
    </row>
    <row r="201" spans="1:42" ht="38.25" x14ac:dyDescent="0.25">
      <c r="A201" s="131">
        <v>610</v>
      </c>
      <c r="B201" s="59" t="s">
        <v>523</v>
      </c>
      <c r="C201" s="59" t="s">
        <v>524</v>
      </c>
      <c r="D201" s="59" t="s">
        <v>525</v>
      </c>
      <c r="E201" s="60" t="s">
        <v>289</v>
      </c>
      <c r="F201" s="173"/>
      <c r="G201" s="173"/>
      <c r="H201" s="174">
        <v>2</v>
      </c>
      <c r="I201" s="175">
        <v>7</v>
      </c>
      <c r="J201" s="176"/>
      <c r="K201" s="177"/>
      <c r="L201" s="178"/>
      <c r="M201" s="179">
        <v>9</v>
      </c>
      <c r="N201" s="180"/>
      <c r="O201" s="181"/>
      <c r="P201" s="181">
        <v>15</v>
      </c>
      <c r="Q201" s="182"/>
      <c r="R201" s="183">
        <v>6</v>
      </c>
      <c r="S201" s="8"/>
      <c r="T201" s="184"/>
      <c r="U201" s="173"/>
      <c r="V201" s="61">
        <f t="shared" si="3"/>
        <v>39</v>
      </c>
      <c r="W201" s="195"/>
      <c r="X201" s="66" t="s">
        <v>953</v>
      </c>
      <c r="Y201" s="66" t="s">
        <v>289</v>
      </c>
      <c r="Z201" s="67">
        <v>31.84</v>
      </c>
      <c r="AA201" s="66"/>
      <c r="AB201" s="113"/>
      <c r="AC201" s="114" t="s">
        <v>1261</v>
      </c>
      <c r="AD201" s="113" t="s">
        <v>289</v>
      </c>
      <c r="AE201" s="108">
        <v>31.580000000000002</v>
      </c>
      <c r="AF201" s="108" t="s">
        <v>1077</v>
      </c>
      <c r="AG201" s="31"/>
      <c r="AH201" s="31"/>
      <c r="AI201" s="31"/>
      <c r="AJ201" s="188" t="s">
        <v>1306</v>
      </c>
      <c r="AK201" s="31"/>
      <c r="AL201" s="31"/>
      <c r="AM201" s="31"/>
      <c r="AN201" s="31"/>
      <c r="AO201" s="31"/>
      <c r="AP201" s="31"/>
    </row>
    <row r="202" spans="1:42" ht="38.25" x14ac:dyDescent="0.25">
      <c r="A202" s="131">
        <v>611</v>
      </c>
      <c r="B202" s="59" t="s">
        <v>526</v>
      </c>
      <c r="C202" s="59" t="s">
        <v>809</v>
      </c>
      <c r="D202" s="59" t="s">
        <v>527</v>
      </c>
      <c r="E202" s="60" t="s">
        <v>528</v>
      </c>
      <c r="F202" s="173">
        <v>6</v>
      </c>
      <c r="G202" s="173"/>
      <c r="H202" s="174">
        <v>4</v>
      </c>
      <c r="I202" s="175"/>
      <c r="J202" s="176"/>
      <c r="K202" s="177">
        <v>20</v>
      </c>
      <c r="L202" s="178">
        <v>5</v>
      </c>
      <c r="M202" s="179"/>
      <c r="N202" s="180"/>
      <c r="O202" s="181"/>
      <c r="P202" s="181">
        <v>20</v>
      </c>
      <c r="Q202" s="182"/>
      <c r="R202" s="183">
        <v>12</v>
      </c>
      <c r="S202" s="8">
        <v>10</v>
      </c>
      <c r="T202" s="184"/>
      <c r="U202" s="173"/>
      <c r="V202" s="61">
        <f t="shared" si="3"/>
        <v>77</v>
      </c>
      <c r="W202" s="194"/>
      <c r="X202" s="111" t="s">
        <v>867</v>
      </c>
      <c r="Y202" s="111" t="s">
        <v>1001</v>
      </c>
      <c r="Z202" s="112">
        <v>19.75</v>
      </c>
      <c r="AA202" s="111"/>
      <c r="AB202" s="68"/>
      <c r="AC202" s="26" t="s">
        <v>1283</v>
      </c>
      <c r="AD202" s="68" t="s">
        <v>1223</v>
      </c>
      <c r="AE202" s="63">
        <v>22.59</v>
      </c>
      <c r="AF202" s="63">
        <v>0.22589999999999999</v>
      </c>
      <c r="AG202" s="31"/>
      <c r="AH202" s="31"/>
      <c r="AI202" s="31"/>
      <c r="AJ202" s="188" t="s">
        <v>1306</v>
      </c>
      <c r="AK202" s="31"/>
      <c r="AL202" s="31"/>
      <c r="AM202" s="31"/>
      <c r="AN202" s="31"/>
      <c r="AO202" s="31"/>
      <c r="AP202" s="31"/>
    </row>
    <row r="203" spans="1:42" ht="38.25" x14ac:dyDescent="0.25">
      <c r="A203" s="131">
        <v>612</v>
      </c>
      <c r="B203" s="59" t="s">
        <v>808</v>
      </c>
      <c r="C203" s="59" t="s">
        <v>810</v>
      </c>
      <c r="D203" s="59" t="s">
        <v>527</v>
      </c>
      <c r="E203" s="60" t="s">
        <v>528</v>
      </c>
      <c r="F203" s="173">
        <v>6</v>
      </c>
      <c r="G203" s="173"/>
      <c r="H203" s="174">
        <v>4</v>
      </c>
      <c r="I203" s="175"/>
      <c r="J203" s="176">
        <v>40</v>
      </c>
      <c r="K203" s="177">
        <v>45</v>
      </c>
      <c r="L203" s="178">
        <v>10</v>
      </c>
      <c r="M203" s="179"/>
      <c r="N203" s="180"/>
      <c r="O203" s="181"/>
      <c r="P203" s="181">
        <v>20</v>
      </c>
      <c r="Q203" s="182"/>
      <c r="R203" s="183">
        <v>12</v>
      </c>
      <c r="S203" s="8">
        <v>20</v>
      </c>
      <c r="T203" s="184">
        <v>12</v>
      </c>
      <c r="U203" s="173"/>
      <c r="V203" s="61">
        <f t="shared" si="3"/>
        <v>169</v>
      </c>
      <c r="W203" s="194"/>
      <c r="X203" s="111" t="s">
        <v>867</v>
      </c>
      <c r="Y203" s="111" t="s">
        <v>1002</v>
      </c>
      <c r="Z203" s="112">
        <v>15.91</v>
      </c>
      <c r="AA203" s="111"/>
      <c r="AB203" s="68"/>
      <c r="AC203" s="26" t="s">
        <v>1283</v>
      </c>
      <c r="AD203" s="68" t="s">
        <v>1223</v>
      </c>
      <c r="AE203" s="63">
        <v>21.66</v>
      </c>
      <c r="AF203" s="63">
        <v>0.21660000000000001</v>
      </c>
      <c r="AG203" s="31"/>
      <c r="AH203" s="31"/>
      <c r="AI203" s="31"/>
      <c r="AJ203" s="188" t="s">
        <v>1306</v>
      </c>
      <c r="AK203" s="31"/>
      <c r="AL203" s="31"/>
      <c r="AM203" s="31"/>
      <c r="AN203" s="31"/>
      <c r="AO203" s="31"/>
      <c r="AP203" s="31"/>
    </row>
    <row r="204" spans="1:42" ht="25.5" x14ac:dyDescent="0.25">
      <c r="A204" s="131">
        <v>614</v>
      </c>
      <c r="B204" s="59" t="s">
        <v>529</v>
      </c>
      <c r="C204" s="59" t="s">
        <v>530</v>
      </c>
      <c r="D204" s="59" t="s">
        <v>246</v>
      </c>
      <c r="E204" s="60" t="s">
        <v>200</v>
      </c>
      <c r="F204" s="173"/>
      <c r="G204" s="173"/>
      <c r="H204" s="174"/>
      <c r="I204" s="175"/>
      <c r="J204" s="176"/>
      <c r="K204" s="177"/>
      <c r="L204" s="178"/>
      <c r="M204" s="179"/>
      <c r="N204" s="180">
        <v>5</v>
      </c>
      <c r="O204" s="181"/>
      <c r="P204" s="181"/>
      <c r="Q204" s="182">
        <v>3</v>
      </c>
      <c r="R204" s="183">
        <v>10</v>
      </c>
      <c r="S204" s="8"/>
      <c r="T204" s="184"/>
      <c r="U204" s="173"/>
      <c r="V204" s="61">
        <f t="shared" si="3"/>
        <v>18</v>
      </c>
      <c r="W204" s="194"/>
      <c r="X204" s="111" t="s">
        <v>883</v>
      </c>
      <c r="Y204" s="111" t="s">
        <v>200</v>
      </c>
      <c r="Z204" s="112">
        <v>49.73</v>
      </c>
      <c r="AA204" s="111"/>
      <c r="AB204" s="68"/>
      <c r="AC204" s="26"/>
      <c r="AD204" s="68"/>
      <c r="AE204" s="63" t="s">
        <v>853</v>
      </c>
      <c r="AF204" s="63" t="s">
        <v>1077</v>
      </c>
      <c r="AG204" s="31"/>
      <c r="AH204" s="31"/>
      <c r="AI204" s="31"/>
      <c r="AJ204" s="188" t="s">
        <v>1306</v>
      </c>
      <c r="AK204" s="31"/>
      <c r="AL204" s="31"/>
      <c r="AM204" s="31"/>
      <c r="AN204" s="31"/>
      <c r="AO204" s="31"/>
      <c r="AP204" s="31"/>
    </row>
    <row r="205" spans="1:42" ht="25.5" x14ac:dyDescent="0.25">
      <c r="A205" s="131">
        <v>615</v>
      </c>
      <c r="B205" s="59" t="s">
        <v>531</v>
      </c>
      <c r="C205" s="69" t="s">
        <v>432</v>
      </c>
      <c r="D205" s="59" t="s">
        <v>246</v>
      </c>
      <c r="E205" s="60" t="s">
        <v>532</v>
      </c>
      <c r="F205" s="173">
        <v>3</v>
      </c>
      <c r="G205" s="173"/>
      <c r="H205" s="174">
        <v>10</v>
      </c>
      <c r="I205" s="175"/>
      <c r="J205" s="176"/>
      <c r="K205" s="177">
        <v>63</v>
      </c>
      <c r="L205" s="178"/>
      <c r="M205" s="179"/>
      <c r="N205" s="180">
        <v>12</v>
      </c>
      <c r="O205" s="181">
        <v>3</v>
      </c>
      <c r="P205" s="181">
        <v>30</v>
      </c>
      <c r="Q205" s="182"/>
      <c r="R205" s="183"/>
      <c r="S205" s="8">
        <v>20</v>
      </c>
      <c r="T205" s="184"/>
      <c r="U205" s="173"/>
      <c r="V205" s="61">
        <f t="shared" si="3"/>
        <v>141</v>
      </c>
      <c r="W205" s="194"/>
      <c r="X205" s="111" t="s">
        <v>1003</v>
      </c>
      <c r="Y205" s="111" t="s">
        <v>532</v>
      </c>
      <c r="Z205" s="112">
        <v>24.87</v>
      </c>
      <c r="AA205" s="111"/>
      <c r="AB205" s="68"/>
      <c r="AC205" s="26"/>
      <c r="AD205" s="68"/>
      <c r="AE205" s="63" t="s">
        <v>853</v>
      </c>
      <c r="AF205" s="63" t="s">
        <v>1077</v>
      </c>
      <c r="AG205" s="31"/>
      <c r="AH205" s="31"/>
      <c r="AI205" s="31"/>
      <c r="AJ205" s="188" t="s">
        <v>1306</v>
      </c>
      <c r="AK205" s="31"/>
      <c r="AL205" s="31"/>
      <c r="AM205" s="31"/>
      <c r="AN205" s="31"/>
      <c r="AO205" s="31"/>
      <c r="AP205" s="31"/>
    </row>
    <row r="206" spans="1:42" ht="25.5" x14ac:dyDescent="0.25">
      <c r="A206" s="131">
        <v>616</v>
      </c>
      <c r="B206" s="59" t="s">
        <v>531</v>
      </c>
      <c r="C206" s="59" t="s">
        <v>1512</v>
      </c>
      <c r="D206" s="59" t="s">
        <v>246</v>
      </c>
      <c r="E206" s="60" t="s">
        <v>533</v>
      </c>
      <c r="F206" s="173"/>
      <c r="G206" s="173"/>
      <c r="H206" s="174">
        <v>9</v>
      </c>
      <c r="I206" s="175"/>
      <c r="J206" s="176"/>
      <c r="K206" s="177"/>
      <c r="L206" s="178"/>
      <c r="M206" s="179"/>
      <c r="N206" s="180">
        <v>2</v>
      </c>
      <c r="O206" s="181"/>
      <c r="P206" s="181"/>
      <c r="Q206" s="182"/>
      <c r="R206" s="183"/>
      <c r="S206" s="8"/>
      <c r="T206" s="184"/>
      <c r="U206" s="173"/>
      <c r="V206" s="61">
        <f t="shared" si="3"/>
        <v>11</v>
      </c>
      <c r="W206" s="194"/>
      <c r="X206" s="111" t="s">
        <v>1004</v>
      </c>
      <c r="Y206" s="111" t="s">
        <v>1005</v>
      </c>
      <c r="Z206" s="112">
        <v>29.65</v>
      </c>
      <c r="AA206" s="111"/>
      <c r="AB206" s="68"/>
      <c r="AC206" s="26"/>
      <c r="AD206" s="68"/>
      <c r="AE206" s="63" t="s">
        <v>853</v>
      </c>
      <c r="AF206" s="63" t="s">
        <v>1077</v>
      </c>
      <c r="AG206" s="31"/>
      <c r="AH206" s="31"/>
      <c r="AI206" s="31"/>
      <c r="AJ206" s="188" t="s">
        <v>1306</v>
      </c>
      <c r="AK206" s="31"/>
      <c r="AL206" s="31"/>
      <c r="AM206" s="31"/>
      <c r="AN206" s="31"/>
      <c r="AO206" s="31"/>
      <c r="AP206" s="31"/>
    </row>
    <row r="207" spans="1:42" ht="15.75" x14ac:dyDescent="0.25">
      <c r="A207" s="131">
        <v>617</v>
      </c>
      <c r="B207" s="59" t="s">
        <v>534</v>
      </c>
      <c r="C207" s="59" t="s">
        <v>535</v>
      </c>
      <c r="D207" s="59" t="s">
        <v>536</v>
      </c>
      <c r="E207" s="60" t="s">
        <v>537</v>
      </c>
      <c r="F207" s="173">
        <v>2</v>
      </c>
      <c r="G207" s="173">
        <v>7</v>
      </c>
      <c r="H207" s="174">
        <v>5</v>
      </c>
      <c r="I207" s="175">
        <v>3</v>
      </c>
      <c r="J207" s="176">
        <v>3</v>
      </c>
      <c r="K207" s="177"/>
      <c r="L207" s="178"/>
      <c r="M207" s="179"/>
      <c r="N207" s="180"/>
      <c r="O207" s="181"/>
      <c r="P207" s="181">
        <v>10</v>
      </c>
      <c r="Q207" s="182">
        <v>3</v>
      </c>
      <c r="R207" s="183">
        <v>12</v>
      </c>
      <c r="S207" s="8"/>
      <c r="T207" s="184"/>
      <c r="U207" s="173"/>
      <c r="V207" s="61">
        <f t="shared" si="3"/>
        <v>45</v>
      </c>
      <c r="W207" s="195"/>
      <c r="X207" s="66" t="s">
        <v>1006</v>
      </c>
      <c r="Y207" s="66" t="s">
        <v>1007</v>
      </c>
      <c r="Z207" s="67">
        <v>30</v>
      </c>
      <c r="AA207" s="66"/>
      <c r="AB207" s="113"/>
      <c r="AC207" s="114" t="s">
        <v>1284</v>
      </c>
      <c r="AD207" s="113" t="s">
        <v>1285</v>
      </c>
      <c r="AE207" s="108">
        <v>21.16</v>
      </c>
      <c r="AF207" s="108">
        <v>3.5266666666666668</v>
      </c>
      <c r="AG207" s="31"/>
      <c r="AH207" s="31"/>
      <c r="AI207" s="31"/>
      <c r="AJ207" s="188" t="s">
        <v>1306</v>
      </c>
      <c r="AK207" s="31"/>
      <c r="AL207" s="31"/>
      <c r="AM207" s="31"/>
      <c r="AN207" s="31"/>
      <c r="AO207" s="31"/>
      <c r="AP207" s="31"/>
    </row>
    <row r="208" spans="1:42" ht="38.25" x14ac:dyDescent="0.25">
      <c r="A208" s="131">
        <v>618</v>
      </c>
      <c r="B208" s="59" t="s">
        <v>534</v>
      </c>
      <c r="C208" s="59"/>
      <c r="D208" s="59" t="s">
        <v>294</v>
      </c>
      <c r="E208" s="60" t="s">
        <v>537</v>
      </c>
      <c r="F208" s="173"/>
      <c r="G208" s="173"/>
      <c r="H208" s="174"/>
      <c r="I208" s="175"/>
      <c r="J208" s="176"/>
      <c r="K208" s="177">
        <v>20</v>
      </c>
      <c r="L208" s="178"/>
      <c r="M208" s="179"/>
      <c r="N208" s="180"/>
      <c r="O208" s="181"/>
      <c r="P208" s="181"/>
      <c r="Q208" s="182"/>
      <c r="R208" s="183">
        <v>10</v>
      </c>
      <c r="S208" s="8">
        <v>10</v>
      </c>
      <c r="T208" s="184"/>
      <c r="U208" s="173"/>
      <c r="V208" s="61">
        <f t="shared" si="3"/>
        <v>40</v>
      </c>
      <c r="W208" s="194"/>
      <c r="X208" s="111" t="s">
        <v>883</v>
      </c>
      <c r="Y208" s="111" t="s">
        <v>1008</v>
      </c>
      <c r="Z208" s="112">
        <v>19.88</v>
      </c>
      <c r="AA208" s="111"/>
      <c r="AB208" s="68"/>
      <c r="AC208" s="26"/>
      <c r="AD208" s="68"/>
      <c r="AE208" s="63" t="s">
        <v>853</v>
      </c>
      <c r="AF208" s="63" t="s">
        <v>1077</v>
      </c>
      <c r="AG208" s="31"/>
      <c r="AH208" s="31"/>
      <c r="AI208" s="31"/>
      <c r="AJ208" s="188" t="s">
        <v>1306</v>
      </c>
      <c r="AK208" s="31"/>
      <c r="AL208" s="31"/>
      <c r="AM208" s="31"/>
      <c r="AN208" s="31"/>
      <c r="AO208" s="31"/>
      <c r="AP208" s="31"/>
    </row>
    <row r="209" spans="1:42" ht="25.5" x14ac:dyDescent="0.25">
      <c r="A209" s="131">
        <v>619</v>
      </c>
      <c r="B209" s="59" t="s">
        <v>538</v>
      </c>
      <c r="C209" s="59" t="s">
        <v>539</v>
      </c>
      <c r="D209" s="59" t="s">
        <v>246</v>
      </c>
      <c r="E209" s="60" t="s">
        <v>436</v>
      </c>
      <c r="F209" s="173">
        <v>4</v>
      </c>
      <c r="G209" s="173"/>
      <c r="H209" s="174">
        <v>4</v>
      </c>
      <c r="I209" s="175"/>
      <c r="J209" s="176">
        <v>3</v>
      </c>
      <c r="K209" s="177">
        <v>5</v>
      </c>
      <c r="L209" s="178">
        <v>4</v>
      </c>
      <c r="M209" s="179"/>
      <c r="N209" s="180">
        <v>5</v>
      </c>
      <c r="O209" s="181"/>
      <c r="P209" s="181">
        <v>20</v>
      </c>
      <c r="Q209" s="182"/>
      <c r="R209" s="183">
        <v>24</v>
      </c>
      <c r="S209" s="8">
        <v>3</v>
      </c>
      <c r="T209" s="184">
        <v>10</v>
      </c>
      <c r="U209" s="173"/>
      <c r="V209" s="61">
        <f t="shared" si="3"/>
        <v>82</v>
      </c>
      <c r="W209" s="194"/>
      <c r="X209" s="111" t="s">
        <v>883</v>
      </c>
      <c r="Y209" s="111" t="s">
        <v>462</v>
      </c>
      <c r="Z209" s="112">
        <v>20.74</v>
      </c>
      <c r="AA209" s="111"/>
      <c r="AB209" s="68"/>
      <c r="AC209" s="26"/>
      <c r="AD209" s="68"/>
      <c r="AE209" s="63" t="s">
        <v>853</v>
      </c>
      <c r="AF209" s="63" t="s">
        <v>1077</v>
      </c>
      <c r="AG209" s="31"/>
      <c r="AH209" s="31"/>
      <c r="AI209" s="31"/>
      <c r="AJ209" s="188" t="s">
        <v>1306</v>
      </c>
      <c r="AK209" s="31"/>
      <c r="AL209" s="31"/>
      <c r="AM209" s="31"/>
      <c r="AN209" s="31"/>
      <c r="AO209" s="31"/>
      <c r="AP209" s="31"/>
    </row>
    <row r="210" spans="1:42" ht="51" x14ac:dyDescent="0.25">
      <c r="A210" s="131">
        <v>620</v>
      </c>
      <c r="B210" s="59" t="s">
        <v>540</v>
      </c>
      <c r="C210" s="59" t="s">
        <v>541</v>
      </c>
      <c r="D210" s="59" t="s">
        <v>440</v>
      </c>
      <c r="E210" s="60" t="s">
        <v>200</v>
      </c>
      <c r="F210" s="173">
        <v>10</v>
      </c>
      <c r="G210" s="173"/>
      <c r="H210" s="174">
        <v>8</v>
      </c>
      <c r="I210" s="175"/>
      <c r="J210" s="176"/>
      <c r="K210" s="177"/>
      <c r="L210" s="178"/>
      <c r="M210" s="179"/>
      <c r="N210" s="180"/>
      <c r="O210" s="181"/>
      <c r="P210" s="181"/>
      <c r="Q210" s="182"/>
      <c r="R210" s="183">
        <v>10</v>
      </c>
      <c r="S210" s="8"/>
      <c r="T210" s="184"/>
      <c r="U210" s="173"/>
      <c r="V210" s="61">
        <f t="shared" si="3"/>
        <v>28</v>
      </c>
      <c r="W210" s="194"/>
      <c r="X210" s="111" t="s">
        <v>883</v>
      </c>
      <c r="Y210" s="111" t="s">
        <v>200</v>
      </c>
      <c r="Z210" s="112">
        <v>32.75</v>
      </c>
      <c r="AA210" s="111"/>
      <c r="AB210" s="68"/>
      <c r="AC210" s="26" t="s">
        <v>1263</v>
      </c>
      <c r="AD210" s="68" t="s">
        <v>200</v>
      </c>
      <c r="AE210" s="63">
        <v>35.169999999999995</v>
      </c>
      <c r="AF210" s="63">
        <v>5.8616666666666655</v>
      </c>
      <c r="AG210" s="31"/>
      <c r="AH210" s="31"/>
      <c r="AI210" s="31"/>
      <c r="AJ210" s="188" t="s">
        <v>1306</v>
      </c>
      <c r="AK210" s="31"/>
      <c r="AL210" s="31"/>
      <c r="AM210" s="31"/>
      <c r="AN210" s="31"/>
      <c r="AO210" s="31"/>
      <c r="AP210" s="31"/>
    </row>
    <row r="211" spans="1:42" ht="51" x14ac:dyDescent="0.25">
      <c r="A211" s="131">
        <v>621</v>
      </c>
      <c r="B211" s="59" t="s">
        <v>542</v>
      </c>
      <c r="C211" s="59" t="s">
        <v>1513</v>
      </c>
      <c r="D211" s="59" t="s">
        <v>543</v>
      </c>
      <c r="E211" s="60" t="s">
        <v>544</v>
      </c>
      <c r="F211" s="173"/>
      <c r="G211" s="173"/>
      <c r="H211" s="174"/>
      <c r="I211" s="175"/>
      <c r="J211" s="176"/>
      <c r="K211" s="177">
        <v>9</v>
      </c>
      <c r="L211" s="178"/>
      <c r="M211" s="179"/>
      <c r="N211" s="180">
        <v>12</v>
      </c>
      <c r="O211" s="181"/>
      <c r="P211" s="181"/>
      <c r="Q211" s="182"/>
      <c r="R211" s="183">
        <v>10</v>
      </c>
      <c r="S211" s="8">
        <v>3</v>
      </c>
      <c r="T211" s="184"/>
      <c r="U211" s="173"/>
      <c r="V211" s="61">
        <f t="shared" si="3"/>
        <v>34</v>
      </c>
      <c r="W211" s="194"/>
      <c r="X211" s="111" t="s">
        <v>883</v>
      </c>
      <c r="Y211" s="111" t="s">
        <v>978</v>
      </c>
      <c r="Z211" s="112">
        <v>41.85</v>
      </c>
      <c r="AA211" s="111"/>
      <c r="AB211" s="68"/>
      <c r="AC211" s="26"/>
      <c r="AD211" s="68"/>
      <c r="AE211" s="63" t="s">
        <v>853</v>
      </c>
      <c r="AF211" s="63" t="s">
        <v>1077</v>
      </c>
      <c r="AG211" s="31"/>
      <c r="AH211" s="31"/>
      <c r="AI211" s="31"/>
      <c r="AJ211" s="188" t="s">
        <v>1306</v>
      </c>
      <c r="AK211" s="31"/>
      <c r="AL211" s="31"/>
      <c r="AM211" s="31"/>
      <c r="AN211" s="31"/>
      <c r="AO211" s="31"/>
      <c r="AP211" s="31"/>
    </row>
    <row r="212" spans="1:42" ht="51" x14ac:dyDescent="0.25">
      <c r="A212" s="131">
        <v>622</v>
      </c>
      <c r="B212" s="59" t="s">
        <v>545</v>
      </c>
      <c r="C212" s="59" t="s">
        <v>546</v>
      </c>
      <c r="D212" s="59" t="s">
        <v>547</v>
      </c>
      <c r="E212" s="60" t="s">
        <v>548</v>
      </c>
      <c r="F212" s="173">
        <v>12</v>
      </c>
      <c r="G212" s="173"/>
      <c r="H212" s="174">
        <v>30</v>
      </c>
      <c r="I212" s="175"/>
      <c r="J212" s="176"/>
      <c r="K212" s="177">
        <v>80</v>
      </c>
      <c r="L212" s="178"/>
      <c r="M212" s="179"/>
      <c r="N212" s="180">
        <v>8</v>
      </c>
      <c r="O212" s="181"/>
      <c r="P212" s="181"/>
      <c r="Q212" s="182">
        <v>27</v>
      </c>
      <c r="R212" s="183">
        <v>18</v>
      </c>
      <c r="S212" s="8">
        <v>30</v>
      </c>
      <c r="T212" s="184"/>
      <c r="U212" s="173"/>
      <c r="V212" s="61">
        <f t="shared" si="3"/>
        <v>205</v>
      </c>
      <c r="W212" s="195"/>
      <c r="X212" s="66"/>
      <c r="Y212" s="66"/>
      <c r="Z212" s="67" t="s">
        <v>853</v>
      </c>
      <c r="AA212" s="66"/>
      <c r="AB212" s="113"/>
      <c r="AC212" s="114" t="s">
        <v>1197</v>
      </c>
      <c r="AD212" s="113" t="s">
        <v>1286</v>
      </c>
      <c r="AE212" s="108">
        <v>14.19</v>
      </c>
      <c r="AF212" s="108">
        <v>0.29562499999999997</v>
      </c>
      <c r="AG212" s="31"/>
      <c r="AH212" s="31"/>
      <c r="AI212" s="31"/>
      <c r="AJ212" s="188" t="s">
        <v>1306</v>
      </c>
      <c r="AK212" s="31"/>
      <c r="AL212" s="31"/>
      <c r="AM212" s="31"/>
      <c r="AN212" s="31"/>
      <c r="AO212" s="31"/>
      <c r="AP212" s="31"/>
    </row>
    <row r="213" spans="1:42" ht="15.75" x14ac:dyDescent="0.25">
      <c r="A213" s="131">
        <v>623</v>
      </c>
      <c r="B213" s="59" t="s">
        <v>549</v>
      </c>
      <c r="C213" s="59"/>
      <c r="D213" s="59" t="s">
        <v>550</v>
      </c>
      <c r="E213" s="60" t="s">
        <v>551</v>
      </c>
      <c r="F213" s="173"/>
      <c r="G213" s="173"/>
      <c r="H213" s="174">
        <v>27</v>
      </c>
      <c r="I213" s="175"/>
      <c r="J213" s="176"/>
      <c r="K213" s="177">
        <v>25</v>
      </c>
      <c r="L213" s="178">
        <v>15</v>
      </c>
      <c r="M213" s="179"/>
      <c r="N213" s="180"/>
      <c r="O213" s="181"/>
      <c r="P213" s="181"/>
      <c r="Q213" s="182"/>
      <c r="R213" s="183">
        <v>20</v>
      </c>
      <c r="S213" s="8">
        <v>10</v>
      </c>
      <c r="T213" s="184"/>
      <c r="U213" s="173"/>
      <c r="V213" s="61">
        <f t="shared" si="3"/>
        <v>97</v>
      </c>
      <c r="W213" s="195"/>
      <c r="X213" s="66" t="s">
        <v>1009</v>
      </c>
      <c r="Y213" s="66" t="s">
        <v>1010</v>
      </c>
      <c r="Z213" s="67">
        <v>21.92</v>
      </c>
      <c r="AA213" s="66"/>
      <c r="AB213" s="113"/>
      <c r="AC213" s="114" t="s">
        <v>550</v>
      </c>
      <c r="AD213" s="113" t="s">
        <v>1287</v>
      </c>
      <c r="AE213" s="108">
        <v>21.26</v>
      </c>
      <c r="AF213" s="108">
        <v>0.22145833333333334</v>
      </c>
      <c r="AG213" s="31"/>
      <c r="AH213" s="31"/>
      <c r="AI213" s="31"/>
      <c r="AJ213" s="188" t="s">
        <v>1306</v>
      </c>
      <c r="AK213" s="31"/>
      <c r="AL213" s="31"/>
      <c r="AM213" s="31"/>
      <c r="AN213" s="31"/>
      <c r="AO213" s="31"/>
      <c r="AP213" s="31"/>
    </row>
    <row r="214" spans="1:42" ht="15.75" x14ac:dyDescent="0.25">
      <c r="A214" s="131">
        <v>624</v>
      </c>
      <c r="B214" s="59" t="s">
        <v>552</v>
      </c>
      <c r="C214" s="59" t="s">
        <v>553</v>
      </c>
      <c r="D214" s="59" t="s">
        <v>554</v>
      </c>
      <c r="E214" s="60" t="s">
        <v>555</v>
      </c>
      <c r="F214" s="173">
        <v>10</v>
      </c>
      <c r="G214" s="173"/>
      <c r="H214" s="174">
        <v>25</v>
      </c>
      <c r="I214" s="175"/>
      <c r="J214" s="176"/>
      <c r="K214" s="177">
        <v>9</v>
      </c>
      <c r="L214" s="178"/>
      <c r="M214" s="179"/>
      <c r="N214" s="180"/>
      <c r="O214" s="181"/>
      <c r="P214" s="181"/>
      <c r="Q214" s="182"/>
      <c r="R214" s="183">
        <v>20</v>
      </c>
      <c r="S214" s="8"/>
      <c r="T214" s="184"/>
      <c r="U214" s="173"/>
      <c r="V214" s="61">
        <f t="shared" si="3"/>
        <v>64</v>
      </c>
      <c r="W214" s="195"/>
      <c r="X214" s="66"/>
      <c r="Y214" s="66"/>
      <c r="Z214" s="67" t="s">
        <v>853</v>
      </c>
      <c r="AA214" s="66"/>
      <c r="AB214" s="113"/>
      <c r="AC214" s="114" t="s">
        <v>1288</v>
      </c>
      <c r="AD214" s="113" t="s">
        <v>1281</v>
      </c>
      <c r="AE214" s="108">
        <v>17.78</v>
      </c>
      <c r="AF214" s="108">
        <v>0.29633333333333334</v>
      </c>
      <c r="AG214" s="31"/>
      <c r="AH214" s="31"/>
      <c r="AI214" s="31"/>
      <c r="AJ214" s="188" t="s">
        <v>1306</v>
      </c>
      <c r="AK214" s="31"/>
      <c r="AL214" s="31"/>
      <c r="AM214" s="31"/>
      <c r="AN214" s="31"/>
      <c r="AO214" s="31"/>
      <c r="AP214" s="31"/>
    </row>
    <row r="215" spans="1:42" ht="25.5" x14ac:dyDescent="0.25">
      <c r="A215" s="131">
        <v>625</v>
      </c>
      <c r="B215" s="59" t="s">
        <v>556</v>
      </c>
      <c r="C215" s="59" t="s">
        <v>557</v>
      </c>
      <c r="D215" s="59" t="s">
        <v>246</v>
      </c>
      <c r="E215" s="60" t="s">
        <v>408</v>
      </c>
      <c r="F215" s="173"/>
      <c r="G215" s="173"/>
      <c r="H215" s="174">
        <v>4</v>
      </c>
      <c r="I215" s="175">
        <v>6</v>
      </c>
      <c r="J215" s="176">
        <v>2</v>
      </c>
      <c r="K215" s="177">
        <v>20</v>
      </c>
      <c r="L215" s="178">
        <v>4</v>
      </c>
      <c r="M215" s="179"/>
      <c r="N215" s="180">
        <v>5</v>
      </c>
      <c r="O215" s="181">
        <v>3</v>
      </c>
      <c r="P215" s="181">
        <v>5</v>
      </c>
      <c r="Q215" s="182"/>
      <c r="R215" s="183">
        <v>6</v>
      </c>
      <c r="S215" s="8">
        <v>7</v>
      </c>
      <c r="T215" s="184">
        <v>5</v>
      </c>
      <c r="U215" s="173"/>
      <c r="V215" s="61">
        <f t="shared" si="3"/>
        <v>67</v>
      </c>
      <c r="W215" s="195"/>
      <c r="X215" s="66" t="s">
        <v>1011</v>
      </c>
      <c r="Y215" s="66" t="s">
        <v>408</v>
      </c>
      <c r="Z215" s="67">
        <v>17.2</v>
      </c>
      <c r="AA215" s="66"/>
      <c r="AB215" s="113"/>
      <c r="AC215" s="114" t="s">
        <v>1289</v>
      </c>
      <c r="AD215" s="113" t="s">
        <v>408</v>
      </c>
      <c r="AE215" s="108">
        <v>14.1</v>
      </c>
      <c r="AF215" s="108">
        <v>0.56399999999999995</v>
      </c>
      <c r="AG215" s="31"/>
      <c r="AH215" s="31"/>
      <c r="AI215" s="31"/>
      <c r="AJ215" s="188" t="s">
        <v>1306</v>
      </c>
      <c r="AK215" s="31"/>
      <c r="AL215" s="31"/>
      <c r="AM215" s="31"/>
      <c r="AN215" s="31"/>
      <c r="AO215" s="31"/>
      <c r="AP215" s="31"/>
    </row>
    <row r="216" spans="1:42" ht="25.5" x14ac:dyDescent="0.25">
      <c r="A216" s="131">
        <v>626</v>
      </c>
      <c r="B216" s="59" t="s">
        <v>558</v>
      </c>
      <c r="C216" s="59" t="s">
        <v>559</v>
      </c>
      <c r="D216" s="59" t="s">
        <v>246</v>
      </c>
      <c r="E216" s="60" t="s">
        <v>275</v>
      </c>
      <c r="F216" s="173"/>
      <c r="G216" s="173"/>
      <c r="H216" s="174">
        <v>4</v>
      </c>
      <c r="I216" s="175">
        <v>12</v>
      </c>
      <c r="J216" s="176">
        <v>1</v>
      </c>
      <c r="K216" s="177">
        <v>20</v>
      </c>
      <c r="L216" s="178">
        <v>4</v>
      </c>
      <c r="M216" s="179"/>
      <c r="N216" s="180">
        <v>5</v>
      </c>
      <c r="O216" s="181"/>
      <c r="P216" s="181">
        <v>8</v>
      </c>
      <c r="Q216" s="182">
        <v>2</v>
      </c>
      <c r="R216" s="183">
        <v>6</v>
      </c>
      <c r="S216" s="8">
        <v>7</v>
      </c>
      <c r="T216" s="184">
        <v>10</v>
      </c>
      <c r="U216" s="173"/>
      <c r="V216" s="61">
        <f t="shared" si="3"/>
        <v>79</v>
      </c>
      <c r="W216" s="195"/>
      <c r="X216" s="66" t="s">
        <v>1011</v>
      </c>
      <c r="Y216" s="66" t="s">
        <v>275</v>
      </c>
      <c r="Z216" s="67">
        <v>25.61</v>
      </c>
      <c r="AA216" s="66"/>
      <c r="AB216" s="113"/>
      <c r="AC216" s="114" t="s">
        <v>1289</v>
      </c>
      <c r="AD216" s="113" t="s">
        <v>275</v>
      </c>
      <c r="AE216" s="108">
        <v>23.41</v>
      </c>
      <c r="AF216" s="108">
        <v>0.46820000000000001</v>
      </c>
      <c r="AG216" s="31"/>
      <c r="AH216" s="31"/>
      <c r="AI216" s="31"/>
      <c r="AJ216" s="188" t="s">
        <v>1306</v>
      </c>
      <c r="AK216" s="31"/>
      <c r="AL216" s="31"/>
      <c r="AM216" s="31"/>
      <c r="AN216" s="31"/>
      <c r="AO216" s="31"/>
      <c r="AP216" s="31"/>
    </row>
    <row r="217" spans="1:42" ht="25.5" x14ac:dyDescent="0.25">
      <c r="A217" s="131">
        <v>627</v>
      </c>
      <c r="B217" s="59" t="s">
        <v>560</v>
      </c>
      <c r="C217" s="80" t="s">
        <v>561</v>
      </c>
      <c r="D217" s="59" t="s">
        <v>246</v>
      </c>
      <c r="E217" s="43" t="s">
        <v>408</v>
      </c>
      <c r="F217" s="173"/>
      <c r="G217" s="173"/>
      <c r="H217" s="174">
        <v>4</v>
      </c>
      <c r="I217" s="175">
        <v>3</v>
      </c>
      <c r="J217" s="176">
        <v>1</v>
      </c>
      <c r="K217" s="177">
        <v>20</v>
      </c>
      <c r="L217" s="178">
        <v>4</v>
      </c>
      <c r="M217" s="179"/>
      <c r="N217" s="180">
        <v>12</v>
      </c>
      <c r="O217" s="181">
        <v>4</v>
      </c>
      <c r="P217" s="181">
        <v>5</v>
      </c>
      <c r="Q217" s="182"/>
      <c r="R217" s="183">
        <v>3</v>
      </c>
      <c r="S217" s="8">
        <v>7</v>
      </c>
      <c r="T217" s="184">
        <v>3</v>
      </c>
      <c r="U217" s="173"/>
      <c r="V217" s="61">
        <f t="shared" si="3"/>
        <v>66</v>
      </c>
      <c r="W217" s="194"/>
      <c r="X217" s="111" t="s">
        <v>1012</v>
      </c>
      <c r="Y217" s="111" t="s">
        <v>408</v>
      </c>
      <c r="Z217" s="112">
        <v>20.25</v>
      </c>
      <c r="AA217" s="111"/>
      <c r="AB217" s="68"/>
      <c r="AC217" s="26" t="s">
        <v>1289</v>
      </c>
      <c r="AD217" s="68" t="s">
        <v>275</v>
      </c>
      <c r="AE217" s="63">
        <v>25.180000000000003</v>
      </c>
      <c r="AF217" s="63">
        <v>0.50360000000000005</v>
      </c>
      <c r="AG217" s="31"/>
      <c r="AH217" s="31"/>
      <c r="AI217" s="31"/>
      <c r="AJ217" s="188" t="s">
        <v>1306</v>
      </c>
      <c r="AK217" s="31"/>
      <c r="AL217" s="31"/>
      <c r="AM217" s="31"/>
      <c r="AN217" s="31"/>
      <c r="AO217" s="31"/>
      <c r="AP217" s="31"/>
    </row>
    <row r="218" spans="1:42" ht="38.25" x14ac:dyDescent="0.25">
      <c r="A218" s="131">
        <v>628</v>
      </c>
      <c r="B218" s="59" t="s">
        <v>562</v>
      </c>
      <c r="C218" s="59" t="s">
        <v>563</v>
      </c>
      <c r="D218" s="59" t="s">
        <v>564</v>
      </c>
      <c r="E218" s="43" t="s">
        <v>565</v>
      </c>
      <c r="F218" s="173">
        <v>2</v>
      </c>
      <c r="G218" s="173"/>
      <c r="H218" s="174"/>
      <c r="I218" s="175">
        <v>6</v>
      </c>
      <c r="J218" s="176"/>
      <c r="K218" s="177">
        <v>9</v>
      </c>
      <c r="L218" s="178"/>
      <c r="M218" s="179"/>
      <c r="N218" s="180">
        <v>5</v>
      </c>
      <c r="O218" s="181"/>
      <c r="P218" s="181"/>
      <c r="Q218" s="182"/>
      <c r="R218" s="183">
        <v>5</v>
      </c>
      <c r="S218" s="8">
        <v>3</v>
      </c>
      <c r="T218" s="184"/>
      <c r="U218" s="173"/>
      <c r="V218" s="61">
        <f t="shared" si="3"/>
        <v>30</v>
      </c>
      <c r="W218" s="194"/>
      <c r="X218" s="111" t="s">
        <v>1013</v>
      </c>
      <c r="Y218" s="111" t="s">
        <v>1014</v>
      </c>
      <c r="Z218" s="112">
        <v>30.96</v>
      </c>
      <c r="AA218" s="111"/>
      <c r="AB218" s="68"/>
      <c r="AC218" s="26" t="s">
        <v>1247</v>
      </c>
      <c r="AD218" s="68" t="s">
        <v>1271</v>
      </c>
      <c r="AE218" s="63">
        <v>32.449999999999996</v>
      </c>
      <c r="AF218" s="63">
        <v>2.7041666666666662</v>
      </c>
      <c r="AG218" s="31"/>
      <c r="AH218" s="31"/>
      <c r="AI218" s="31"/>
      <c r="AJ218" s="188" t="s">
        <v>1306</v>
      </c>
      <c r="AK218" s="31"/>
      <c r="AL218" s="31"/>
      <c r="AM218" s="31"/>
      <c r="AN218" s="31"/>
      <c r="AO218" s="31"/>
      <c r="AP218" s="31"/>
    </row>
    <row r="219" spans="1:42" ht="15.75" x14ac:dyDescent="0.25">
      <c r="A219" s="131">
        <v>629</v>
      </c>
      <c r="B219" s="59" t="s">
        <v>566</v>
      </c>
      <c r="C219" s="59"/>
      <c r="D219" s="59" t="s">
        <v>567</v>
      </c>
      <c r="E219" s="43" t="s">
        <v>568</v>
      </c>
      <c r="F219" s="173"/>
      <c r="G219" s="173"/>
      <c r="H219" s="174">
        <v>3</v>
      </c>
      <c r="I219" s="175"/>
      <c r="J219" s="176"/>
      <c r="K219" s="177"/>
      <c r="L219" s="178"/>
      <c r="M219" s="179"/>
      <c r="N219" s="206">
        <v>10</v>
      </c>
      <c r="O219" s="181">
        <v>1</v>
      </c>
      <c r="P219" s="181">
        <v>2</v>
      </c>
      <c r="Q219" s="182">
        <v>2</v>
      </c>
      <c r="R219" s="207">
        <v>20</v>
      </c>
      <c r="S219" s="10"/>
      <c r="T219" s="184">
        <v>3</v>
      </c>
      <c r="U219" s="173"/>
      <c r="V219" s="61">
        <f t="shared" si="3"/>
        <v>41</v>
      </c>
      <c r="W219" s="195"/>
      <c r="X219" s="66" t="s">
        <v>567</v>
      </c>
      <c r="Y219" s="66" t="s">
        <v>1015</v>
      </c>
      <c r="Z219" s="67">
        <v>47.63</v>
      </c>
      <c r="AA219" s="66"/>
      <c r="AB219" s="113"/>
      <c r="AC219" s="114" t="s">
        <v>567</v>
      </c>
      <c r="AD219" s="113" t="s">
        <v>1015</v>
      </c>
      <c r="AE219" s="108">
        <v>47.129999999999995</v>
      </c>
      <c r="AF219" s="108" t="s">
        <v>1077</v>
      </c>
      <c r="AG219" s="31"/>
      <c r="AH219" s="31"/>
      <c r="AI219" s="31"/>
      <c r="AJ219" s="188" t="s">
        <v>1306</v>
      </c>
      <c r="AK219" s="31"/>
      <c r="AL219" s="31"/>
      <c r="AM219" s="31"/>
      <c r="AN219" s="31"/>
      <c r="AO219" s="31"/>
      <c r="AP219" s="31"/>
    </row>
    <row r="220" spans="1:42" ht="51" x14ac:dyDescent="0.25">
      <c r="A220" s="131">
        <v>630</v>
      </c>
      <c r="B220" s="59" t="s">
        <v>566</v>
      </c>
      <c r="C220" s="59" t="s">
        <v>1514</v>
      </c>
      <c r="D220" s="59" t="s">
        <v>569</v>
      </c>
      <c r="E220" s="43" t="s">
        <v>568</v>
      </c>
      <c r="F220" s="173"/>
      <c r="G220" s="173"/>
      <c r="H220" s="174"/>
      <c r="I220" s="175"/>
      <c r="J220" s="176"/>
      <c r="K220" s="177">
        <v>3</v>
      </c>
      <c r="L220" s="178"/>
      <c r="M220" s="179"/>
      <c r="N220" s="206"/>
      <c r="O220" s="181"/>
      <c r="P220" s="181"/>
      <c r="Q220" s="182"/>
      <c r="R220" s="207">
        <v>20</v>
      </c>
      <c r="S220" s="10">
        <v>1</v>
      </c>
      <c r="T220" s="184"/>
      <c r="U220" s="173"/>
      <c r="V220" s="61">
        <f t="shared" si="3"/>
        <v>24</v>
      </c>
      <c r="W220" s="195"/>
      <c r="X220" s="66"/>
      <c r="Y220" s="66"/>
      <c r="Z220" s="67" t="s">
        <v>853</v>
      </c>
      <c r="AA220" s="66"/>
      <c r="AB220" s="68"/>
      <c r="AC220" s="26"/>
      <c r="AD220" s="68"/>
      <c r="AE220" s="63" t="s">
        <v>853</v>
      </c>
      <c r="AF220" s="63" t="s">
        <v>1077</v>
      </c>
      <c r="AG220" s="31"/>
      <c r="AH220" s="31"/>
      <c r="AI220" s="31"/>
      <c r="AJ220" s="188" t="s">
        <v>1306</v>
      </c>
      <c r="AK220" s="31"/>
      <c r="AL220" s="31"/>
      <c r="AM220" s="31"/>
      <c r="AN220" s="31"/>
      <c r="AO220" s="31"/>
      <c r="AP220" s="31"/>
    </row>
    <row r="221" spans="1:42" ht="38.25" x14ac:dyDescent="0.25">
      <c r="B221" s="72" t="s">
        <v>570</v>
      </c>
      <c r="C221" s="72" t="s">
        <v>1515</v>
      </c>
      <c r="D221" s="72"/>
      <c r="E221" s="82"/>
      <c r="F221" s="152"/>
      <c r="G221" s="152"/>
      <c r="H221" s="198"/>
      <c r="I221" s="199"/>
      <c r="J221" s="200"/>
      <c r="K221" s="201"/>
      <c r="L221" s="202"/>
      <c r="M221" s="203"/>
      <c r="N221" s="208"/>
      <c r="O221" s="200"/>
      <c r="P221" s="200"/>
      <c r="Q221" s="158"/>
      <c r="R221" s="209"/>
      <c r="S221" s="16"/>
      <c r="T221" s="204"/>
      <c r="U221" s="152"/>
      <c r="V221" s="61">
        <f t="shared" si="3"/>
        <v>0</v>
      </c>
      <c r="W221" s="195"/>
      <c r="X221" s="66"/>
      <c r="Y221" s="66"/>
      <c r="Z221" s="67"/>
      <c r="AA221" s="66"/>
      <c r="AB221" s="68"/>
      <c r="AC221" s="26"/>
      <c r="AD221" s="68"/>
      <c r="AE221" s="63" t="s">
        <v>853</v>
      </c>
      <c r="AF221" s="63" t="s">
        <v>1077</v>
      </c>
      <c r="AG221" s="31"/>
      <c r="AH221" s="31"/>
      <c r="AI221" s="31"/>
      <c r="AJ221" s="34"/>
      <c r="AK221" s="31"/>
      <c r="AL221" s="31"/>
      <c r="AM221" s="31"/>
      <c r="AN221" s="31"/>
      <c r="AO221" s="31"/>
      <c r="AP221" s="31"/>
    </row>
    <row r="222" spans="1:42" ht="38.25" x14ac:dyDescent="0.25">
      <c r="A222" s="131">
        <v>701</v>
      </c>
      <c r="B222" s="59" t="s">
        <v>571</v>
      </c>
      <c r="C222" s="59" t="s">
        <v>572</v>
      </c>
      <c r="D222" s="59" t="s">
        <v>573</v>
      </c>
      <c r="E222" s="60" t="s">
        <v>574</v>
      </c>
      <c r="F222" s="173">
        <v>6</v>
      </c>
      <c r="G222" s="173"/>
      <c r="H222" s="174">
        <v>10</v>
      </c>
      <c r="I222" s="175"/>
      <c r="J222" s="176">
        <v>6</v>
      </c>
      <c r="K222" s="177">
        <v>20</v>
      </c>
      <c r="L222" s="178"/>
      <c r="M222" s="179">
        <v>9</v>
      </c>
      <c r="N222" s="206"/>
      <c r="O222" s="181"/>
      <c r="P222" s="181"/>
      <c r="Q222" s="182"/>
      <c r="R222" s="207"/>
      <c r="S222" s="10">
        <v>10</v>
      </c>
      <c r="T222" s="184"/>
      <c r="U222" s="173"/>
      <c r="V222" s="61">
        <f t="shared" si="3"/>
        <v>61</v>
      </c>
      <c r="W222" s="194"/>
      <c r="X222" s="111" t="s">
        <v>1016</v>
      </c>
      <c r="Y222" s="111" t="s">
        <v>1017</v>
      </c>
      <c r="Z222" s="112">
        <v>19.7</v>
      </c>
      <c r="AA222" s="111"/>
      <c r="AB222" s="68"/>
      <c r="AC222" s="26" t="s">
        <v>1290</v>
      </c>
      <c r="AD222" s="68" t="s">
        <v>1291</v>
      </c>
      <c r="AE222" s="63">
        <v>21.42</v>
      </c>
      <c r="AF222" s="63">
        <v>1.7850000000000001</v>
      </c>
      <c r="AG222" s="31"/>
      <c r="AH222" s="31"/>
      <c r="AI222" s="31"/>
      <c r="AJ222" s="188" t="s">
        <v>1306</v>
      </c>
      <c r="AK222" s="31"/>
      <c r="AL222" s="31"/>
      <c r="AM222" s="31"/>
      <c r="AN222" s="31"/>
      <c r="AO222" s="31"/>
      <c r="AP222" s="31"/>
    </row>
    <row r="223" spans="1:42" ht="25.5" x14ac:dyDescent="0.25">
      <c r="A223" s="131">
        <v>702</v>
      </c>
      <c r="B223" s="80" t="s">
        <v>571</v>
      </c>
      <c r="C223" s="59" t="s">
        <v>575</v>
      </c>
      <c r="D223" s="59" t="s">
        <v>576</v>
      </c>
      <c r="E223" s="43" t="s">
        <v>577</v>
      </c>
      <c r="F223" s="173">
        <v>18</v>
      </c>
      <c r="G223" s="173">
        <v>300</v>
      </c>
      <c r="H223" s="174"/>
      <c r="I223" s="175"/>
      <c r="J223" s="176"/>
      <c r="K223" s="177">
        <v>200</v>
      </c>
      <c r="L223" s="178"/>
      <c r="M223" s="179"/>
      <c r="N223" s="206"/>
      <c r="O223" s="181">
        <v>2</v>
      </c>
      <c r="P223" s="181">
        <v>1000</v>
      </c>
      <c r="Q223" s="182"/>
      <c r="R223" s="207">
        <v>20</v>
      </c>
      <c r="S223" s="10">
        <v>100</v>
      </c>
      <c r="T223" s="184"/>
      <c r="U223" s="173"/>
      <c r="V223" s="61">
        <f t="shared" si="3"/>
        <v>1640</v>
      </c>
      <c r="W223" s="194"/>
      <c r="X223" s="111" t="s">
        <v>1018</v>
      </c>
      <c r="Y223" s="111" t="s">
        <v>1019</v>
      </c>
      <c r="Z223" s="112">
        <v>9.6</v>
      </c>
      <c r="AA223" s="111"/>
      <c r="AB223" s="68"/>
      <c r="AC223" s="26"/>
      <c r="AD223" s="68"/>
      <c r="AE223" s="63" t="s">
        <v>853</v>
      </c>
      <c r="AF223" s="63" t="s">
        <v>1077</v>
      </c>
      <c r="AG223" s="31"/>
      <c r="AH223" s="31"/>
      <c r="AI223" s="31"/>
      <c r="AJ223" s="188" t="s">
        <v>1306</v>
      </c>
      <c r="AK223" s="31"/>
      <c r="AL223" s="31"/>
      <c r="AM223" s="31"/>
      <c r="AN223" s="31"/>
      <c r="AO223" s="31"/>
      <c r="AP223" s="31"/>
    </row>
    <row r="224" spans="1:42" ht="51" x14ac:dyDescent="0.25">
      <c r="A224" s="131">
        <v>703</v>
      </c>
      <c r="B224" s="59" t="s">
        <v>578</v>
      </c>
      <c r="C224" s="59" t="s">
        <v>579</v>
      </c>
      <c r="D224" s="59" t="s">
        <v>580</v>
      </c>
      <c r="E224" s="43"/>
      <c r="F224" s="173"/>
      <c r="G224" s="173"/>
      <c r="H224" s="174">
        <v>18</v>
      </c>
      <c r="I224" s="175"/>
      <c r="J224" s="176"/>
      <c r="K224" s="177">
        <v>100</v>
      </c>
      <c r="L224" s="178"/>
      <c r="M224" s="179"/>
      <c r="N224" s="206"/>
      <c r="O224" s="181"/>
      <c r="P224" s="181"/>
      <c r="Q224" s="182"/>
      <c r="R224" s="207"/>
      <c r="S224" s="10"/>
      <c r="T224" s="184"/>
      <c r="U224" s="173"/>
      <c r="V224" s="61">
        <f t="shared" si="3"/>
        <v>118</v>
      </c>
      <c r="W224" s="194"/>
      <c r="X224" s="111" t="s">
        <v>1020</v>
      </c>
      <c r="Y224" s="111" t="s">
        <v>1021</v>
      </c>
      <c r="Z224" s="112">
        <v>32.840000000000003</v>
      </c>
      <c r="AA224" s="111"/>
      <c r="AB224" s="68"/>
      <c r="AC224" s="26"/>
      <c r="AD224" s="68"/>
      <c r="AE224" s="63" t="s">
        <v>853</v>
      </c>
      <c r="AF224" s="63" t="s">
        <v>1077</v>
      </c>
      <c r="AG224" s="31"/>
      <c r="AH224" s="31"/>
      <c r="AI224" s="31"/>
      <c r="AJ224" s="188" t="s">
        <v>1306</v>
      </c>
      <c r="AK224" s="31"/>
      <c r="AL224" s="31"/>
      <c r="AM224" s="31"/>
      <c r="AN224" s="31"/>
      <c r="AO224" s="31"/>
      <c r="AP224" s="31"/>
    </row>
    <row r="225" spans="1:42" ht="38.25" x14ac:dyDescent="0.25">
      <c r="A225" s="131">
        <v>704</v>
      </c>
      <c r="B225" s="59" t="s">
        <v>581</v>
      </c>
      <c r="C225" s="59" t="s">
        <v>582</v>
      </c>
      <c r="D225" s="59" t="s">
        <v>583</v>
      </c>
      <c r="E225" s="43" t="s">
        <v>200</v>
      </c>
      <c r="F225" s="173">
        <v>4</v>
      </c>
      <c r="G225" s="173"/>
      <c r="H225" s="174"/>
      <c r="I225" s="175">
        <v>15</v>
      </c>
      <c r="J225" s="176"/>
      <c r="K225" s="177">
        <v>27</v>
      </c>
      <c r="L225" s="178"/>
      <c r="M225" s="179"/>
      <c r="N225" s="206">
        <v>24</v>
      </c>
      <c r="O225" s="181">
        <v>6</v>
      </c>
      <c r="P225" s="181">
        <v>30</v>
      </c>
      <c r="Q225" s="182">
        <v>10</v>
      </c>
      <c r="R225" s="207">
        <v>5</v>
      </c>
      <c r="S225" s="10"/>
      <c r="T225" s="184">
        <v>30</v>
      </c>
      <c r="U225" s="173"/>
      <c r="V225" s="61">
        <f t="shared" si="3"/>
        <v>151</v>
      </c>
      <c r="W225" s="194"/>
      <c r="X225" s="111" t="s">
        <v>1020</v>
      </c>
      <c r="Y225" s="111" t="s">
        <v>200</v>
      </c>
      <c r="Z225" s="112">
        <v>19.8</v>
      </c>
      <c r="AA225" s="111"/>
      <c r="AB225" s="68"/>
      <c r="AC225" s="26" t="s">
        <v>1197</v>
      </c>
      <c r="AD225" s="68" t="s">
        <v>200</v>
      </c>
      <c r="AE225" s="63">
        <v>21.150000000000002</v>
      </c>
      <c r="AF225" s="63">
        <v>3.5250000000000004</v>
      </c>
      <c r="AG225" s="31"/>
      <c r="AH225" s="31"/>
      <c r="AI225" s="31"/>
      <c r="AJ225" s="188" t="s">
        <v>1306</v>
      </c>
      <c r="AK225" s="31"/>
      <c r="AL225" s="31"/>
      <c r="AM225" s="31"/>
      <c r="AN225" s="31"/>
      <c r="AO225" s="31"/>
      <c r="AP225" s="31"/>
    </row>
    <row r="226" spans="1:42" ht="51" x14ac:dyDescent="0.25">
      <c r="A226" s="131">
        <v>705</v>
      </c>
      <c r="B226" s="59" t="s">
        <v>584</v>
      </c>
      <c r="C226" s="59" t="s">
        <v>579</v>
      </c>
      <c r="D226" s="59" t="s">
        <v>585</v>
      </c>
      <c r="E226" s="43"/>
      <c r="F226" s="173"/>
      <c r="G226" s="173"/>
      <c r="H226" s="174">
        <v>18</v>
      </c>
      <c r="I226" s="175"/>
      <c r="J226" s="176"/>
      <c r="K226" s="177">
        <v>150</v>
      </c>
      <c r="L226" s="178"/>
      <c r="M226" s="179"/>
      <c r="N226" s="206"/>
      <c r="O226" s="181"/>
      <c r="P226" s="181"/>
      <c r="Q226" s="182"/>
      <c r="R226" s="207"/>
      <c r="S226" s="10"/>
      <c r="T226" s="184"/>
      <c r="U226" s="173"/>
      <c r="V226" s="61">
        <f t="shared" si="3"/>
        <v>168</v>
      </c>
      <c r="W226" s="194"/>
      <c r="X226" s="111" t="s">
        <v>1020</v>
      </c>
      <c r="Y226" s="111" t="s">
        <v>1021</v>
      </c>
      <c r="Z226" s="112">
        <v>18.7</v>
      </c>
      <c r="AA226" s="111"/>
      <c r="AB226" s="68"/>
      <c r="AC226" s="26"/>
      <c r="AD226" s="68"/>
      <c r="AE226" s="63" t="s">
        <v>853</v>
      </c>
      <c r="AF226" s="63" t="s">
        <v>1077</v>
      </c>
      <c r="AG226" s="31"/>
      <c r="AH226" s="31"/>
      <c r="AI226" s="31"/>
      <c r="AJ226" s="188" t="s">
        <v>1306</v>
      </c>
      <c r="AK226" s="31"/>
      <c r="AL226" s="31"/>
      <c r="AM226" s="31"/>
      <c r="AN226" s="31"/>
      <c r="AO226" s="31"/>
      <c r="AP226" s="31"/>
    </row>
    <row r="227" spans="1:42" ht="38.25" x14ac:dyDescent="0.25">
      <c r="A227" s="131">
        <v>706</v>
      </c>
      <c r="B227" s="59" t="s">
        <v>586</v>
      </c>
      <c r="C227" s="59" t="s">
        <v>587</v>
      </c>
      <c r="D227" s="59" t="s">
        <v>583</v>
      </c>
      <c r="E227" s="43" t="s">
        <v>588</v>
      </c>
      <c r="F227" s="173">
        <v>12</v>
      </c>
      <c r="G227" s="173">
        <v>30</v>
      </c>
      <c r="H227" s="174">
        <v>2</v>
      </c>
      <c r="I227" s="175"/>
      <c r="J227" s="176">
        <v>10</v>
      </c>
      <c r="K227" s="177">
        <v>20</v>
      </c>
      <c r="L227" s="178"/>
      <c r="M227" s="179">
        <v>24</v>
      </c>
      <c r="N227" s="206"/>
      <c r="O227" s="181"/>
      <c r="P227" s="181">
        <v>100</v>
      </c>
      <c r="Q227" s="182"/>
      <c r="R227" s="207">
        <v>10</v>
      </c>
      <c r="S227" s="10"/>
      <c r="T227" s="184"/>
      <c r="U227" s="173">
        <v>300</v>
      </c>
      <c r="V227" s="61">
        <f t="shared" si="3"/>
        <v>508</v>
      </c>
      <c r="W227" s="194"/>
      <c r="X227" s="111" t="s">
        <v>1020</v>
      </c>
      <c r="Y227" s="111" t="s">
        <v>1022</v>
      </c>
      <c r="Z227" s="112">
        <v>15.28</v>
      </c>
      <c r="AA227" s="111"/>
      <c r="AB227" s="68"/>
      <c r="AC227" s="26" t="s">
        <v>1197</v>
      </c>
      <c r="AD227" s="68" t="s">
        <v>1292</v>
      </c>
      <c r="AE227" s="63">
        <v>17.96</v>
      </c>
      <c r="AF227" s="63">
        <v>2.9933333333333336</v>
      </c>
      <c r="AG227" s="31"/>
      <c r="AH227" s="31"/>
      <c r="AI227" s="31"/>
      <c r="AJ227" s="188" t="s">
        <v>1306</v>
      </c>
      <c r="AK227" s="31"/>
      <c r="AL227" s="31"/>
      <c r="AM227" s="31"/>
      <c r="AN227" s="31"/>
      <c r="AO227" s="31"/>
      <c r="AP227" s="31"/>
    </row>
    <row r="228" spans="1:42" ht="63.75" x14ac:dyDescent="0.25">
      <c r="A228" s="131">
        <v>707</v>
      </c>
      <c r="B228" s="59" t="s">
        <v>589</v>
      </c>
      <c r="C228" s="59" t="s">
        <v>590</v>
      </c>
      <c r="D228" s="59" t="s">
        <v>591</v>
      </c>
      <c r="E228" s="43" t="s">
        <v>592</v>
      </c>
      <c r="F228" s="173">
        <v>9</v>
      </c>
      <c r="G228" s="173"/>
      <c r="H228" s="174"/>
      <c r="I228" s="175">
        <v>15</v>
      </c>
      <c r="J228" s="176"/>
      <c r="K228" s="177">
        <v>20</v>
      </c>
      <c r="L228" s="178"/>
      <c r="M228" s="179">
        <v>24</v>
      </c>
      <c r="N228" s="206">
        <v>12</v>
      </c>
      <c r="O228" s="181"/>
      <c r="P228" s="181"/>
      <c r="Q228" s="182"/>
      <c r="R228" s="207"/>
      <c r="S228" s="10"/>
      <c r="T228" s="184"/>
      <c r="U228" s="173"/>
      <c r="V228" s="61">
        <f t="shared" si="3"/>
        <v>80</v>
      </c>
      <c r="W228" s="194"/>
      <c r="X228" s="111" t="s">
        <v>883</v>
      </c>
      <c r="Y228" s="111" t="s">
        <v>1023</v>
      </c>
      <c r="Z228" s="112">
        <v>28.64</v>
      </c>
      <c r="AA228" s="111"/>
      <c r="AB228" s="68"/>
      <c r="AC228" s="26"/>
      <c r="AD228" s="68"/>
      <c r="AE228" s="63" t="s">
        <v>853</v>
      </c>
      <c r="AF228" s="63" t="s">
        <v>1077</v>
      </c>
      <c r="AG228" s="31"/>
      <c r="AH228" s="31"/>
      <c r="AI228" s="31"/>
      <c r="AJ228" s="188" t="s">
        <v>1306</v>
      </c>
      <c r="AK228" s="31"/>
      <c r="AL228" s="31"/>
      <c r="AM228" s="31"/>
      <c r="AN228" s="31"/>
      <c r="AO228" s="31"/>
      <c r="AP228" s="31"/>
    </row>
    <row r="229" spans="1:42" ht="51" x14ac:dyDescent="0.25">
      <c r="A229" s="131">
        <v>708</v>
      </c>
      <c r="B229" s="59" t="s">
        <v>593</v>
      </c>
      <c r="C229" s="59" t="s">
        <v>579</v>
      </c>
      <c r="D229" s="59" t="s">
        <v>594</v>
      </c>
      <c r="E229" s="43"/>
      <c r="F229" s="173"/>
      <c r="G229" s="173"/>
      <c r="H229" s="174">
        <v>18</v>
      </c>
      <c r="I229" s="175"/>
      <c r="J229" s="176"/>
      <c r="K229" s="177">
        <v>150</v>
      </c>
      <c r="L229" s="178"/>
      <c r="M229" s="179"/>
      <c r="N229" s="206"/>
      <c r="O229" s="181"/>
      <c r="P229" s="181"/>
      <c r="Q229" s="182"/>
      <c r="R229" s="207"/>
      <c r="S229" s="10"/>
      <c r="T229" s="184"/>
      <c r="U229" s="173"/>
      <c r="V229" s="61">
        <f t="shared" si="3"/>
        <v>168</v>
      </c>
      <c r="W229" s="194"/>
      <c r="X229" s="111" t="s">
        <v>1020</v>
      </c>
      <c r="Y229" s="111" t="s">
        <v>1021</v>
      </c>
      <c r="Z229" s="112">
        <v>33.89</v>
      </c>
      <c r="AA229" s="111"/>
      <c r="AB229" s="68"/>
      <c r="AC229" s="26"/>
      <c r="AD229" s="68"/>
      <c r="AE229" s="63" t="s">
        <v>853</v>
      </c>
      <c r="AF229" s="63" t="s">
        <v>1077</v>
      </c>
      <c r="AG229" s="31"/>
      <c r="AH229" s="31"/>
      <c r="AI229" s="31"/>
      <c r="AJ229" s="188" t="s">
        <v>1306</v>
      </c>
      <c r="AK229" s="31"/>
      <c r="AL229" s="31"/>
      <c r="AM229" s="31"/>
      <c r="AN229" s="31"/>
      <c r="AO229" s="31"/>
      <c r="AP229" s="31"/>
    </row>
    <row r="230" spans="1:42" ht="63.75" x14ac:dyDescent="0.25">
      <c r="A230" s="131">
        <v>709</v>
      </c>
      <c r="B230" s="59" t="s">
        <v>595</v>
      </c>
      <c r="C230" s="59" t="s">
        <v>596</v>
      </c>
      <c r="D230" s="59" t="s">
        <v>597</v>
      </c>
      <c r="E230" s="43" t="s">
        <v>598</v>
      </c>
      <c r="F230" s="173">
        <v>10</v>
      </c>
      <c r="G230" s="173">
        <v>8</v>
      </c>
      <c r="H230" s="174">
        <v>2</v>
      </c>
      <c r="I230" s="175"/>
      <c r="J230" s="176">
        <v>4</v>
      </c>
      <c r="K230" s="177">
        <v>30</v>
      </c>
      <c r="L230" s="178"/>
      <c r="M230" s="179"/>
      <c r="N230" s="206">
        <v>5</v>
      </c>
      <c r="O230" s="181"/>
      <c r="P230" s="181">
        <v>100</v>
      </c>
      <c r="Q230" s="182"/>
      <c r="R230" s="207">
        <v>10</v>
      </c>
      <c r="S230" s="10"/>
      <c r="T230" s="184"/>
      <c r="U230" s="173"/>
      <c r="V230" s="61">
        <f t="shared" si="3"/>
        <v>169</v>
      </c>
      <c r="W230" s="194"/>
      <c r="X230" s="111" t="s">
        <v>915</v>
      </c>
      <c r="Y230" s="111" t="s">
        <v>1024</v>
      </c>
      <c r="Z230" s="112">
        <v>19.86</v>
      </c>
      <c r="AA230" s="111"/>
      <c r="AB230" s="68"/>
      <c r="AC230" s="26" t="s">
        <v>1168</v>
      </c>
      <c r="AD230" s="68" t="s">
        <v>1277</v>
      </c>
      <c r="AE230" s="63">
        <v>8.98</v>
      </c>
      <c r="AF230" s="63">
        <v>4.4900000000000002E-2</v>
      </c>
      <c r="AG230" s="31"/>
      <c r="AH230" s="31"/>
      <c r="AI230" s="31"/>
      <c r="AJ230" s="188" t="s">
        <v>1306</v>
      </c>
      <c r="AK230" s="31"/>
      <c r="AL230" s="31"/>
      <c r="AM230" s="31"/>
      <c r="AN230" s="31"/>
      <c r="AO230" s="31"/>
      <c r="AP230" s="31"/>
    </row>
    <row r="231" spans="1:42" ht="51" x14ac:dyDescent="0.25">
      <c r="A231" s="131">
        <v>710</v>
      </c>
      <c r="B231" s="59" t="s">
        <v>599</v>
      </c>
      <c r="C231" s="59" t="s">
        <v>579</v>
      </c>
      <c r="D231" s="59" t="s">
        <v>600</v>
      </c>
      <c r="E231" s="43"/>
      <c r="F231" s="173"/>
      <c r="G231" s="173"/>
      <c r="H231" s="174"/>
      <c r="I231" s="175"/>
      <c r="J231" s="176"/>
      <c r="K231" s="177">
        <v>25</v>
      </c>
      <c r="L231" s="178"/>
      <c r="M231" s="179"/>
      <c r="N231" s="206"/>
      <c r="O231" s="181"/>
      <c r="P231" s="181"/>
      <c r="Q231" s="182"/>
      <c r="R231" s="207"/>
      <c r="S231" s="10"/>
      <c r="T231" s="184"/>
      <c r="U231" s="173"/>
      <c r="V231" s="61">
        <f t="shared" si="3"/>
        <v>25</v>
      </c>
      <c r="W231" s="194"/>
      <c r="X231" s="111" t="s">
        <v>1020</v>
      </c>
      <c r="Y231" s="111" t="s">
        <v>1021</v>
      </c>
      <c r="Z231" s="112">
        <v>16.59</v>
      </c>
      <c r="AA231" s="111"/>
      <c r="AB231" s="68"/>
      <c r="AC231" s="26"/>
      <c r="AD231" s="68"/>
      <c r="AE231" s="63" t="s">
        <v>853</v>
      </c>
      <c r="AF231" s="63" t="s">
        <v>1077</v>
      </c>
      <c r="AG231" s="31"/>
      <c r="AH231" s="31"/>
      <c r="AI231" s="31"/>
      <c r="AJ231" s="188" t="s">
        <v>1306</v>
      </c>
      <c r="AK231" s="31"/>
      <c r="AL231" s="31"/>
      <c r="AM231" s="31"/>
      <c r="AN231" s="31"/>
      <c r="AO231" s="31"/>
      <c r="AP231" s="31"/>
    </row>
    <row r="232" spans="1:42" ht="38.25" x14ac:dyDescent="0.25">
      <c r="A232" s="131">
        <v>711</v>
      </c>
      <c r="B232" s="59" t="s">
        <v>601</v>
      </c>
      <c r="C232" s="59"/>
      <c r="D232" s="59" t="s">
        <v>583</v>
      </c>
      <c r="E232" s="43" t="s">
        <v>602</v>
      </c>
      <c r="F232" s="173">
        <v>8</v>
      </c>
      <c r="G232" s="173">
        <v>10</v>
      </c>
      <c r="H232" s="174">
        <v>2</v>
      </c>
      <c r="I232" s="175"/>
      <c r="J232" s="176">
        <v>4</v>
      </c>
      <c r="K232" s="177">
        <v>18</v>
      </c>
      <c r="L232" s="178"/>
      <c r="M232" s="179"/>
      <c r="N232" s="206">
        <v>5</v>
      </c>
      <c r="O232" s="181"/>
      <c r="P232" s="181">
        <v>50</v>
      </c>
      <c r="Q232" s="182"/>
      <c r="R232" s="207">
        <v>5</v>
      </c>
      <c r="S232" s="10"/>
      <c r="T232" s="184"/>
      <c r="U232" s="173">
        <v>45</v>
      </c>
      <c r="V232" s="61">
        <f t="shared" si="3"/>
        <v>147</v>
      </c>
      <c r="W232" s="194"/>
      <c r="X232" s="111" t="s">
        <v>1025</v>
      </c>
      <c r="Y232" s="111" t="s">
        <v>1026</v>
      </c>
      <c r="Z232" s="112">
        <v>4.87</v>
      </c>
      <c r="AA232" s="111"/>
      <c r="AB232" s="68"/>
      <c r="AC232" s="26" t="s">
        <v>1168</v>
      </c>
      <c r="AD232" s="68" t="s">
        <v>1293</v>
      </c>
      <c r="AE232" s="63">
        <v>9.18</v>
      </c>
      <c r="AF232" s="63">
        <v>1.8359999999999998E-2</v>
      </c>
      <c r="AG232" s="31"/>
      <c r="AH232" s="31"/>
      <c r="AI232" s="31"/>
      <c r="AJ232" s="188" t="s">
        <v>1306</v>
      </c>
      <c r="AK232" s="31"/>
      <c r="AL232" s="31"/>
      <c r="AM232" s="31"/>
      <c r="AN232" s="31"/>
      <c r="AO232" s="31"/>
      <c r="AP232" s="31"/>
    </row>
    <row r="233" spans="1:42" ht="38.25" x14ac:dyDescent="0.25">
      <c r="A233" s="131">
        <v>712</v>
      </c>
      <c r="B233" s="59" t="s">
        <v>603</v>
      </c>
      <c r="C233" s="59"/>
      <c r="D233" s="59" t="s">
        <v>583</v>
      </c>
      <c r="E233" s="43" t="s">
        <v>436</v>
      </c>
      <c r="F233" s="173"/>
      <c r="G233" s="173"/>
      <c r="H233" s="174">
        <v>3</v>
      </c>
      <c r="I233" s="175">
        <v>2</v>
      </c>
      <c r="J233" s="176"/>
      <c r="K233" s="177">
        <v>1</v>
      </c>
      <c r="L233" s="178">
        <v>3</v>
      </c>
      <c r="M233" s="179">
        <v>3</v>
      </c>
      <c r="N233" s="206">
        <v>5</v>
      </c>
      <c r="O233" s="181"/>
      <c r="P233" s="181">
        <v>2</v>
      </c>
      <c r="Q233" s="182"/>
      <c r="R233" s="207">
        <v>3</v>
      </c>
      <c r="S233" s="10"/>
      <c r="T233" s="184"/>
      <c r="U233" s="173"/>
      <c r="V233" s="61">
        <f t="shared" si="3"/>
        <v>22</v>
      </c>
      <c r="W233" s="195"/>
      <c r="X233" s="66" t="s">
        <v>883</v>
      </c>
      <c r="Y233" s="66" t="s">
        <v>462</v>
      </c>
      <c r="Z233" s="67">
        <v>17.440000000000001</v>
      </c>
      <c r="AA233" s="66"/>
      <c r="AB233" s="113"/>
      <c r="AC233" s="114" t="s">
        <v>1168</v>
      </c>
      <c r="AD233" s="113" t="s">
        <v>1190</v>
      </c>
      <c r="AE233" s="108">
        <v>17.040000000000003</v>
      </c>
      <c r="AF233" s="108">
        <v>4.2600000000000007</v>
      </c>
      <c r="AG233" s="31"/>
      <c r="AH233" s="31"/>
      <c r="AI233" s="31"/>
      <c r="AJ233" s="188" t="s">
        <v>1306</v>
      </c>
      <c r="AK233" s="31"/>
      <c r="AL233" s="31"/>
      <c r="AM233" s="31"/>
      <c r="AN233" s="31"/>
      <c r="AO233" s="31"/>
      <c r="AP233" s="31"/>
    </row>
    <row r="234" spans="1:42" ht="25.5" x14ac:dyDescent="0.25">
      <c r="A234" s="131">
        <v>713</v>
      </c>
      <c r="B234" s="59" t="s">
        <v>604</v>
      </c>
      <c r="C234" s="59"/>
      <c r="D234" s="59" t="s">
        <v>246</v>
      </c>
      <c r="E234" s="43" t="s">
        <v>436</v>
      </c>
      <c r="F234" s="173">
        <v>1</v>
      </c>
      <c r="G234" s="173"/>
      <c r="H234" s="174">
        <v>2</v>
      </c>
      <c r="I234" s="175"/>
      <c r="J234" s="176"/>
      <c r="K234" s="177">
        <v>3</v>
      </c>
      <c r="L234" s="178">
        <v>1</v>
      </c>
      <c r="M234" s="179"/>
      <c r="N234" s="206">
        <v>5</v>
      </c>
      <c r="O234" s="181"/>
      <c r="P234" s="181"/>
      <c r="Q234" s="182"/>
      <c r="R234" s="207">
        <v>3</v>
      </c>
      <c r="S234" s="10">
        <v>1</v>
      </c>
      <c r="T234" s="184"/>
      <c r="U234" s="173"/>
      <c r="V234" s="61">
        <f t="shared" si="3"/>
        <v>16</v>
      </c>
      <c r="W234" s="195"/>
      <c r="X234" s="66" t="s">
        <v>883</v>
      </c>
      <c r="Y234" s="66" t="s">
        <v>462</v>
      </c>
      <c r="Z234" s="67">
        <v>37.42</v>
      </c>
      <c r="AA234" s="66"/>
      <c r="AB234" s="113"/>
      <c r="AC234" s="114" t="s">
        <v>1189</v>
      </c>
      <c r="AD234" s="113" t="s">
        <v>1190</v>
      </c>
      <c r="AE234" s="108">
        <v>29.720000000000002</v>
      </c>
      <c r="AF234" s="108">
        <v>7.4300000000000006</v>
      </c>
      <c r="AG234" s="31"/>
      <c r="AH234" s="31"/>
      <c r="AI234" s="31"/>
      <c r="AJ234" s="188" t="s">
        <v>1306</v>
      </c>
      <c r="AK234" s="31"/>
      <c r="AL234" s="31"/>
      <c r="AM234" s="31"/>
      <c r="AN234" s="31"/>
      <c r="AO234" s="31"/>
      <c r="AP234" s="31"/>
    </row>
    <row r="235" spans="1:42" ht="25.5" x14ac:dyDescent="0.25">
      <c r="A235" s="131">
        <v>714</v>
      </c>
      <c r="B235" s="59" t="s">
        <v>605</v>
      </c>
      <c r="C235" s="59"/>
      <c r="D235" s="59" t="s">
        <v>246</v>
      </c>
      <c r="E235" s="43" t="s">
        <v>462</v>
      </c>
      <c r="F235" s="173"/>
      <c r="G235" s="173"/>
      <c r="H235" s="174"/>
      <c r="I235" s="175"/>
      <c r="J235" s="176"/>
      <c r="K235" s="177"/>
      <c r="L235" s="178">
        <v>4</v>
      </c>
      <c r="M235" s="179"/>
      <c r="N235" s="206">
        <v>5</v>
      </c>
      <c r="O235" s="181"/>
      <c r="P235" s="181"/>
      <c r="Q235" s="182"/>
      <c r="R235" s="207">
        <v>3</v>
      </c>
      <c r="S235" s="10"/>
      <c r="T235" s="184"/>
      <c r="U235" s="173"/>
      <c r="V235" s="61">
        <f t="shared" si="3"/>
        <v>12</v>
      </c>
      <c r="W235" s="194"/>
      <c r="X235" s="111" t="s">
        <v>1027</v>
      </c>
      <c r="Y235" s="111" t="s">
        <v>200</v>
      </c>
      <c r="Z235" s="112">
        <v>39.85</v>
      </c>
      <c r="AA235" s="111"/>
      <c r="AB235" s="68"/>
      <c r="AC235" s="26"/>
      <c r="AD235" s="68"/>
      <c r="AE235" s="63" t="s">
        <v>853</v>
      </c>
      <c r="AF235" s="63" t="s">
        <v>1077</v>
      </c>
      <c r="AG235" s="31"/>
      <c r="AH235" s="31"/>
      <c r="AI235" s="31"/>
      <c r="AJ235" s="188" t="s">
        <v>1306</v>
      </c>
      <c r="AK235" s="31"/>
      <c r="AL235" s="31"/>
      <c r="AM235" s="31"/>
      <c r="AN235" s="31"/>
      <c r="AO235" s="31"/>
      <c r="AP235" s="31"/>
    </row>
    <row r="236" spans="1:42" ht="25.5" x14ac:dyDescent="0.25">
      <c r="A236" s="131">
        <v>715</v>
      </c>
      <c r="B236" s="59" t="s">
        <v>606</v>
      </c>
      <c r="C236" s="59" t="s">
        <v>607</v>
      </c>
      <c r="D236" s="59" t="s">
        <v>246</v>
      </c>
      <c r="E236" s="43" t="s">
        <v>608</v>
      </c>
      <c r="F236" s="173">
        <v>2</v>
      </c>
      <c r="G236" s="173"/>
      <c r="H236" s="174">
        <v>3</v>
      </c>
      <c r="I236" s="175"/>
      <c r="J236" s="176">
        <v>2</v>
      </c>
      <c r="K236" s="177">
        <v>10</v>
      </c>
      <c r="L236" s="178">
        <v>4</v>
      </c>
      <c r="M236" s="179"/>
      <c r="N236" s="206">
        <v>5</v>
      </c>
      <c r="O236" s="181">
        <v>2</v>
      </c>
      <c r="P236" s="181">
        <v>50</v>
      </c>
      <c r="Q236" s="182">
        <v>4</v>
      </c>
      <c r="R236" s="207">
        <v>3</v>
      </c>
      <c r="S236" s="10">
        <v>5</v>
      </c>
      <c r="T236" s="184">
        <v>7</v>
      </c>
      <c r="U236" s="173"/>
      <c r="V236" s="61">
        <f t="shared" si="3"/>
        <v>97</v>
      </c>
      <c r="W236" s="195"/>
      <c r="X236" s="66" t="s">
        <v>883</v>
      </c>
      <c r="Y236" s="66" t="s">
        <v>608</v>
      </c>
      <c r="Z236" s="67">
        <v>26.84</v>
      </c>
      <c r="AA236" s="66"/>
      <c r="AB236" s="113"/>
      <c r="AC236" s="114" t="s">
        <v>1189</v>
      </c>
      <c r="AD236" s="113" t="s">
        <v>1294</v>
      </c>
      <c r="AE236" s="108">
        <v>26.490000000000002</v>
      </c>
      <c r="AF236" s="108">
        <v>3.3112500000000002</v>
      </c>
      <c r="AG236" s="31"/>
      <c r="AH236" s="31"/>
      <c r="AI236" s="31"/>
      <c r="AJ236" s="188" t="s">
        <v>1306</v>
      </c>
      <c r="AK236" s="31"/>
      <c r="AL236" s="31"/>
      <c r="AM236" s="31"/>
      <c r="AN236" s="31"/>
      <c r="AO236" s="31"/>
      <c r="AP236" s="31"/>
    </row>
    <row r="237" spans="1:42" ht="25.5" x14ac:dyDescent="0.25">
      <c r="A237" s="131">
        <v>716</v>
      </c>
      <c r="B237" s="59" t="s">
        <v>609</v>
      </c>
      <c r="C237" s="59" t="s">
        <v>610</v>
      </c>
      <c r="D237" s="59" t="s">
        <v>246</v>
      </c>
      <c r="E237" s="43" t="s">
        <v>608</v>
      </c>
      <c r="F237" s="173"/>
      <c r="G237" s="173"/>
      <c r="H237" s="174"/>
      <c r="I237" s="175"/>
      <c r="J237" s="176"/>
      <c r="K237" s="177"/>
      <c r="L237" s="178">
        <v>4</v>
      </c>
      <c r="M237" s="179"/>
      <c r="N237" s="206">
        <v>5</v>
      </c>
      <c r="O237" s="181"/>
      <c r="P237" s="181">
        <v>20</v>
      </c>
      <c r="Q237" s="182"/>
      <c r="R237" s="207">
        <v>3</v>
      </c>
      <c r="S237" s="10"/>
      <c r="T237" s="184">
        <v>3</v>
      </c>
      <c r="U237" s="173"/>
      <c r="V237" s="61">
        <f t="shared" si="3"/>
        <v>35</v>
      </c>
      <c r="W237" s="195"/>
      <c r="X237" s="66" t="s">
        <v>883</v>
      </c>
      <c r="Y237" s="66" t="s">
        <v>608</v>
      </c>
      <c r="Z237" s="67">
        <v>28.78</v>
      </c>
      <c r="AA237" s="66"/>
      <c r="AB237" s="113"/>
      <c r="AC237" s="114" t="s">
        <v>1189</v>
      </c>
      <c r="AD237" s="113" t="s">
        <v>1190</v>
      </c>
      <c r="AE237" s="108">
        <v>26.490000000000002</v>
      </c>
      <c r="AF237" s="108">
        <v>6.6225000000000005</v>
      </c>
      <c r="AG237" s="31"/>
      <c r="AH237" s="31"/>
      <c r="AI237" s="31"/>
      <c r="AJ237" s="188" t="s">
        <v>1306</v>
      </c>
      <c r="AK237" s="31"/>
      <c r="AL237" s="31"/>
      <c r="AM237" s="31"/>
      <c r="AN237" s="31"/>
      <c r="AO237" s="31"/>
      <c r="AP237" s="31"/>
    </row>
    <row r="238" spans="1:42" ht="15.75" x14ac:dyDescent="0.25">
      <c r="B238" s="72" t="s">
        <v>611</v>
      </c>
      <c r="C238" s="73"/>
      <c r="D238" s="73"/>
      <c r="E238" s="82"/>
      <c r="F238" s="152"/>
      <c r="G238" s="152"/>
      <c r="H238" s="198"/>
      <c r="I238" s="199"/>
      <c r="J238" s="200"/>
      <c r="K238" s="201"/>
      <c r="L238" s="202"/>
      <c r="M238" s="203"/>
      <c r="N238" s="208"/>
      <c r="O238" s="200"/>
      <c r="P238" s="200"/>
      <c r="Q238" s="158"/>
      <c r="R238" s="209"/>
      <c r="S238" s="16"/>
      <c r="T238" s="204"/>
      <c r="U238" s="152"/>
      <c r="V238" s="61">
        <f t="shared" si="3"/>
        <v>0</v>
      </c>
      <c r="W238" s="195"/>
      <c r="X238" s="66"/>
      <c r="Y238" s="66"/>
      <c r="Z238" s="67"/>
      <c r="AA238" s="66"/>
      <c r="AB238" s="68"/>
      <c r="AC238" s="26"/>
      <c r="AD238" s="68"/>
      <c r="AE238" s="63" t="s">
        <v>853</v>
      </c>
      <c r="AF238" s="63" t="s">
        <v>1077</v>
      </c>
      <c r="AG238" s="31"/>
      <c r="AH238" s="31"/>
      <c r="AI238" s="31"/>
      <c r="AJ238" s="34"/>
      <c r="AK238" s="31"/>
      <c r="AL238" s="31"/>
      <c r="AM238" s="31"/>
      <c r="AN238" s="31"/>
      <c r="AO238" s="31"/>
      <c r="AP238" s="31"/>
    </row>
    <row r="239" spans="1:42" ht="15.75" x14ac:dyDescent="0.25">
      <c r="A239" s="131">
        <v>801</v>
      </c>
      <c r="B239" s="59" t="s">
        <v>612</v>
      </c>
      <c r="C239" s="59" t="s">
        <v>613</v>
      </c>
      <c r="D239" s="59" t="s">
        <v>612</v>
      </c>
      <c r="E239" s="43" t="s">
        <v>614</v>
      </c>
      <c r="F239" s="173"/>
      <c r="G239" s="173"/>
      <c r="H239" s="174"/>
      <c r="I239" s="175"/>
      <c r="J239" s="176">
        <v>3</v>
      </c>
      <c r="K239" s="177">
        <v>5</v>
      </c>
      <c r="L239" s="178"/>
      <c r="M239" s="179"/>
      <c r="N239" s="206"/>
      <c r="O239" s="181"/>
      <c r="P239" s="181"/>
      <c r="Q239" s="182"/>
      <c r="R239" s="207"/>
      <c r="S239" s="10"/>
      <c r="T239" s="184"/>
      <c r="U239" s="173"/>
      <c r="V239" s="61">
        <f t="shared" si="3"/>
        <v>8</v>
      </c>
      <c r="W239" s="195"/>
      <c r="X239" s="66"/>
      <c r="Y239" s="66"/>
      <c r="Z239" s="67" t="s">
        <v>853</v>
      </c>
      <c r="AA239" s="66"/>
      <c r="AB239" s="113"/>
      <c r="AC239" s="114" t="s">
        <v>1295</v>
      </c>
      <c r="AD239" s="113" t="s">
        <v>1296</v>
      </c>
      <c r="AE239" s="108">
        <v>49.44</v>
      </c>
      <c r="AF239" s="108">
        <v>16.48</v>
      </c>
      <c r="AG239" s="31"/>
      <c r="AH239" s="31"/>
      <c r="AI239" s="31"/>
      <c r="AJ239" s="188" t="s">
        <v>1306</v>
      </c>
      <c r="AK239" s="31"/>
      <c r="AL239" s="31"/>
      <c r="AM239" s="31"/>
      <c r="AN239" s="31"/>
      <c r="AO239" s="31"/>
      <c r="AP239" s="31"/>
    </row>
    <row r="240" spans="1:42" ht="15.75" x14ac:dyDescent="0.25">
      <c r="A240" s="131">
        <v>802</v>
      </c>
      <c r="B240" s="59" t="s">
        <v>615</v>
      </c>
      <c r="C240" s="80" t="s">
        <v>616</v>
      </c>
      <c r="D240" s="59" t="s">
        <v>617</v>
      </c>
      <c r="E240" s="43" t="s">
        <v>618</v>
      </c>
      <c r="F240" s="173"/>
      <c r="G240" s="173"/>
      <c r="H240" s="174">
        <v>9</v>
      </c>
      <c r="I240" s="175"/>
      <c r="J240" s="176"/>
      <c r="K240" s="177">
        <v>16</v>
      </c>
      <c r="L240" s="178"/>
      <c r="M240" s="179"/>
      <c r="N240" s="206"/>
      <c r="O240" s="181"/>
      <c r="P240" s="181">
        <v>15</v>
      </c>
      <c r="Q240" s="182">
        <v>4</v>
      </c>
      <c r="R240" s="207">
        <v>20</v>
      </c>
      <c r="S240" s="10">
        <v>7</v>
      </c>
      <c r="T240" s="184">
        <v>10</v>
      </c>
      <c r="U240" s="173"/>
      <c r="V240" s="61">
        <f t="shared" si="3"/>
        <v>81</v>
      </c>
      <c r="W240" s="194"/>
      <c r="X240" s="111" t="s">
        <v>1028</v>
      </c>
      <c r="Y240" s="111" t="s">
        <v>1029</v>
      </c>
      <c r="Z240" s="112">
        <v>28.74</v>
      </c>
      <c r="AA240" s="111"/>
      <c r="AB240" s="68"/>
      <c r="AC240" s="117" t="s">
        <v>1270</v>
      </c>
      <c r="AD240" s="68" t="s">
        <v>1297</v>
      </c>
      <c r="AE240" s="63">
        <v>18.28</v>
      </c>
      <c r="AF240" s="63">
        <v>3.0466666666666669</v>
      </c>
      <c r="AG240" s="31"/>
      <c r="AH240" s="31"/>
      <c r="AI240" s="31"/>
      <c r="AJ240" s="188" t="s">
        <v>1306</v>
      </c>
      <c r="AK240" s="31"/>
      <c r="AL240" s="31"/>
      <c r="AM240" s="31"/>
      <c r="AN240" s="31"/>
      <c r="AO240" s="31"/>
      <c r="AP240" s="31"/>
    </row>
    <row r="241" spans="1:42" ht="15.75" x14ac:dyDescent="0.25">
      <c r="A241" s="131">
        <v>803</v>
      </c>
      <c r="B241" s="80" t="s">
        <v>619</v>
      </c>
      <c r="C241" s="80" t="s">
        <v>620</v>
      </c>
      <c r="D241" s="59" t="s">
        <v>617</v>
      </c>
      <c r="E241" s="43" t="s">
        <v>408</v>
      </c>
      <c r="F241" s="173">
        <v>4</v>
      </c>
      <c r="G241" s="173">
        <v>8</v>
      </c>
      <c r="H241" s="174">
        <v>4</v>
      </c>
      <c r="I241" s="175"/>
      <c r="J241" s="176">
        <v>1</v>
      </c>
      <c r="K241" s="177">
        <v>6</v>
      </c>
      <c r="L241" s="178"/>
      <c r="M241" s="179"/>
      <c r="N241" s="206"/>
      <c r="O241" s="181"/>
      <c r="P241" s="181">
        <v>10</v>
      </c>
      <c r="Q241" s="182"/>
      <c r="R241" s="207">
        <v>1</v>
      </c>
      <c r="S241" s="10">
        <v>3</v>
      </c>
      <c r="T241" s="184">
        <v>2</v>
      </c>
      <c r="U241" s="173"/>
      <c r="V241" s="61">
        <f t="shared" si="3"/>
        <v>39</v>
      </c>
      <c r="W241" s="195"/>
      <c r="X241" s="66"/>
      <c r="Y241" s="66"/>
      <c r="Z241" s="67" t="s">
        <v>853</v>
      </c>
      <c r="AA241" s="66"/>
      <c r="AB241" s="113"/>
      <c r="AC241" s="114" t="s">
        <v>1270</v>
      </c>
      <c r="AD241" s="113" t="s">
        <v>408</v>
      </c>
      <c r="AE241" s="108">
        <v>77.7</v>
      </c>
      <c r="AF241" s="108">
        <v>3.1080000000000001</v>
      </c>
      <c r="AG241" s="31"/>
      <c r="AH241" s="31"/>
      <c r="AI241" s="31"/>
      <c r="AJ241" s="188" t="s">
        <v>1306</v>
      </c>
      <c r="AK241" s="31"/>
      <c r="AL241" s="31"/>
      <c r="AM241" s="31"/>
      <c r="AN241" s="31"/>
      <c r="AO241" s="31"/>
      <c r="AP241" s="31"/>
    </row>
    <row r="242" spans="1:42" ht="15.75" x14ac:dyDescent="0.25">
      <c r="B242" s="83" t="s">
        <v>621</v>
      </c>
      <c r="C242" s="84"/>
      <c r="D242" s="85"/>
      <c r="E242" s="86"/>
      <c r="F242" s="152"/>
      <c r="G242" s="152"/>
      <c r="H242" s="210"/>
      <c r="I242" s="211"/>
      <c r="J242" s="200"/>
      <c r="K242" s="56"/>
      <c r="L242" s="211"/>
      <c r="M242" s="203"/>
      <c r="N242" s="208"/>
      <c r="O242" s="200"/>
      <c r="P242" s="200"/>
      <c r="Q242" s="158"/>
      <c r="R242" s="209"/>
      <c r="S242" s="16"/>
      <c r="T242" s="204"/>
      <c r="U242" s="152"/>
      <c r="V242" s="61">
        <f t="shared" si="3"/>
        <v>0</v>
      </c>
      <c r="W242" s="195"/>
      <c r="X242" s="66"/>
      <c r="Y242" s="66"/>
      <c r="Z242" s="67"/>
      <c r="AA242" s="66"/>
      <c r="AB242" s="68"/>
      <c r="AC242" s="26"/>
      <c r="AD242" s="68"/>
      <c r="AE242" s="63" t="s">
        <v>853</v>
      </c>
      <c r="AF242" s="63" t="s">
        <v>1077</v>
      </c>
      <c r="AG242" s="31"/>
      <c r="AH242" s="31"/>
      <c r="AI242" s="31"/>
      <c r="AJ242" s="34"/>
      <c r="AK242" s="31"/>
      <c r="AL242" s="31"/>
      <c r="AM242" s="31"/>
      <c r="AN242" s="31"/>
      <c r="AO242" s="31"/>
      <c r="AP242" s="31"/>
    </row>
    <row r="243" spans="1:42" ht="78.75" x14ac:dyDescent="0.25">
      <c r="A243" s="131">
        <v>901</v>
      </c>
      <c r="B243" s="87" t="s">
        <v>622</v>
      </c>
      <c r="C243" s="88" t="s">
        <v>623</v>
      </c>
      <c r="D243" s="88"/>
      <c r="E243" s="89" t="s">
        <v>624</v>
      </c>
      <c r="F243" s="173"/>
      <c r="G243" s="173"/>
      <c r="H243" s="212"/>
      <c r="I243" s="213"/>
      <c r="J243" s="176"/>
      <c r="K243" s="7">
        <v>3</v>
      </c>
      <c r="L243" s="213"/>
      <c r="M243" s="179"/>
      <c r="N243" s="206">
        <v>1</v>
      </c>
      <c r="O243" s="181"/>
      <c r="P243" s="181"/>
      <c r="Q243" s="182"/>
      <c r="R243" s="207"/>
      <c r="S243" s="10"/>
      <c r="T243" s="184"/>
      <c r="U243" s="173"/>
      <c r="V243" s="61">
        <f t="shared" si="3"/>
        <v>4</v>
      </c>
      <c r="W243" s="195"/>
      <c r="X243" s="66"/>
      <c r="Y243" s="66"/>
      <c r="Z243" s="67" t="s">
        <v>853</v>
      </c>
      <c r="AA243" s="66"/>
      <c r="AB243" s="68"/>
      <c r="AC243" s="26"/>
      <c r="AD243" s="68"/>
      <c r="AE243" s="63" t="s">
        <v>853</v>
      </c>
      <c r="AF243" s="63" t="s">
        <v>1077</v>
      </c>
      <c r="AG243" s="119"/>
      <c r="AH243" s="120" t="s">
        <v>1307</v>
      </c>
      <c r="AI243" s="121" t="s">
        <v>1308</v>
      </c>
      <c r="AJ243" s="122">
        <v>109.54</v>
      </c>
      <c r="AK243" s="123">
        <v>10.954000000000001</v>
      </c>
      <c r="AL243" s="39"/>
      <c r="AM243" s="39"/>
      <c r="AN243" s="39"/>
      <c r="AO243" s="39"/>
      <c r="AP243" s="39"/>
    </row>
    <row r="244" spans="1:42" ht="94.5" x14ac:dyDescent="0.25">
      <c r="A244" s="131">
        <v>902</v>
      </c>
      <c r="B244" s="87" t="s">
        <v>625</v>
      </c>
      <c r="C244" s="90" t="s">
        <v>626</v>
      </c>
      <c r="D244" s="90"/>
      <c r="E244" s="91" t="s">
        <v>627</v>
      </c>
      <c r="F244" s="173">
        <v>3</v>
      </c>
      <c r="G244" s="173">
        <v>10</v>
      </c>
      <c r="H244" s="212">
        <v>3</v>
      </c>
      <c r="I244" s="213">
        <v>2</v>
      </c>
      <c r="J244" s="176">
        <v>5</v>
      </c>
      <c r="K244" s="7">
        <v>25</v>
      </c>
      <c r="L244" s="213"/>
      <c r="M244" s="179">
        <v>4</v>
      </c>
      <c r="N244" s="206"/>
      <c r="O244" s="181"/>
      <c r="P244" s="181"/>
      <c r="Q244" s="182"/>
      <c r="R244" s="207">
        <v>1</v>
      </c>
      <c r="S244" s="10">
        <v>10</v>
      </c>
      <c r="T244" s="184"/>
      <c r="U244" s="173"/>
      <c r="V244" s="61">
        <f t="shared" si="3"/>
        <v>63</v>
      </c>
      <c r="W244" s="195"/>
      <c r="X244" s="66" t="s">
        <v>1030</v>
      </c>
      <c r="Y244" s="66" t="s">
        <v>1031</v>
      </c>
      <c r="Z244" s="67">
        <v>12.92</v>
      </c>
      <c r="AA244" s="66"/>
      <c r="AB244" s="68"/>
      <c r="AC244" s="26"/>
      <c r="AD244" s="68"/>
      <c r="AE244" s="63" t="s">
        <v>853</v>
      </c>
      <c r="AF244" s="63" t="s">
        <v>1077</v>
      </c>
      <c r="AG244" s="136"/>
      <c r="AH244" s="137" t="s">
        <v>1309</v>
      </c>
      <c r="AI244" s="138" t="s">
        <v>1310</v>
      </c>
      <c r="AJ244" s="139">
        <v>32.950000000000003</v>
      </c>
      <c r="AK244" s="140">
        <v>0.1318</v>
      </c>
      <c r="AL244" s="119"/>
      <c r="AM244" s="119" t="s">
        <v>1397</v>
      </c>
      <c r="AN244" s="119">
        <v>250</v>
      </c>
      <c r="AO244" s="119">
        <v>12.75</v>
      </c>
      <c r="AP244" s="119">
        <f>SUM(AO244/AN244)</f>
        <v>5.0999999999999997E-2</v>
      </c>
    </row>
    <row r="245" spans="1:42" ht="38.25" x14ac:dyDescent="0.25">
      <c r="A245" s="131">
        <v>903</v>
      </c>
      <c r="B245" s="90" t="s">
        <v>628</v>
      </c>
      <c r="C245" s="90" t="s">
        <v>629</v>
      </c>
      <c r="D245" s="90"/>
      <c r="E245" s="89" t="s">
        <v>630</v>
      </c>
      <c r="F245" s="173"/>
      <c r="G245" s="173"/>
      <c r="H245" s="212">
        <v>3</v>
      </c>
      <c r="I245" s="213"/>
      <c r="J245" s="176"/>
      <c r="K245" s="7">
        <v>25</v>
      </c>
      <c r="L245" s="213">
        <v>2</v>
      </c>
      <c r="M245" s="179">
        <v>4</v>
      </c>
      <c r="N245" s="206"/>
      <c r="O245" s="181"/>
      <c r="P245" s="181"/>
      <c r="Q245" s="182"/>
      <c r="R245" s="207"/>
      <c r="S245" s="10">
        <v>5</v>
      </c>
      <c r="T245" s="184"/>
      <c r="U245" s="173"/>
      <c r="V245" s="61">
        <f t="shared" si="3"/>
        <v>39</v>
      </c>
      <c r="W245" s="195"/>
      <c r="X245" s="66"/>
      <c r="Y245" s="66"/>
      <c r="Z245" s="67" t="s">
        <v>853</v>
      </c>
      <c r="AA245" s="66"/>
      <c r="AB245" s="68"/>
      <c r="AC245" s="26"/>
      <c r="AD245" s="68"/>
      <c r="AE245" s="63" t="s">
        <v>853</v>
      </c>
      <c r="AF245" s="63" t="s">
        <v>1077</v>
      </c>
      <c r="AG245" s="136"/>
      <c r="AH245" s="136"/>
      <c r="AI245" s="136"/>
      <c r="AJ245" s="140" t="s">
        <v>1306</v>
      </c>
      <c r="AK245" s="136"/>
      <c r="AL245" s="119"/>
      <c r="AM245" s="119" t="s">
        <v>1397</v>
      </c>
      <c r="AN245" s="119">
        <v>500</v>
      </c>
      <c r="AO245" s="119">
        <v>12.67</v>
      </c>
      <c r="AP245" s="119">
        <f t="shared" ref="AP245:AP266" si="4">SUM(AO245/AN245)</f>
        <v>2.5340000000000001E-2</v>
      </c>
    </row>
    <row r="246" spans="1:42" ht="25.5" x14ac:dyDescent="0.25">
      <c r="A246" s="131">
        <v>904</v>
      </c>
      <c r="B246" s="90" t="s">
        <v>631</v>
      </c>
      <c r="C246" s="90" t="s">
        <v>632</v>
      </c>
      <c r="D246" s="90"/>
      <c r="E246" s="89" t="s">
        <v>633</v>
      </c>
      <c r="F246" s="173"/>
      <c r="G246" s="173"/>
      <c r="H246" s="212">
        <v>6</v>
      </c>
      <c r="I246" s="213">
        <v>4</v>
      </c>
      <c r="J246" s="176"/>
      <c r="K246" s="7">
        <v>30</v>
      </c>
      <c r="L246" s="213"/>
      <c r="M246" s="179">
        <v>4</v>
      </c>
      <c r="N246" s="206"/>
      <c r="O246" s="181"/>
      <c r="P246" s="181">
        <v>20</v>
      </c>
      <c r="Q246" s="182">
        <v>1</v>
      </c>
      <c r="R246" s="207"/>
      <c r="S246" s="10">
        <v>10</v>
      </c>
      <c r="T246" s="184">
        <v>8</v>
      </c>
      <c r="U246" s="173"/>
      <c r="V246" s="61">
        <f t="shared" si="3"/>
        <v>83</v>
      </c>
      <c r="W246" s="194"/>
      <c r="X246" s="111" t="s">
        <v>1032</v>
      </c>
      <c r="Y246" s="111" t="s">
        <v>1033</v>
      </c>
      <c r="Z246" s="112">
        <v>35.450000000000003</v>
      </c>
      <c r="AA246" s="111"/>
      <c r="AB246" s="68"/>
      <c r="AC246" s="26"/>
      <c r="AD246" s="68"/>
      <c r="AE246" s="63" t="s">
        <v>853</v>
      </c>
      <c r="AF246" s="63" t="s">
        <v>1077</v>
      </c>
      <c r="AG246" s="136"/>
      <c r="AH246" s="137"/>
      <c r="AI246" s="136"/>
      <c r="AJ246" s="140" t="s">
        <v>1306</v>
      </c>
      <c r="AK246" s="136"/>
      <c r="AL246" s="39"/>
      <c r="AM246" s="39" t="s">
        <v>1398</v>
      </c>
      <c r="AN246" s="39">
        <v>1000</v>
      </c>
      <c r="AO246" s="39">
        <v>39.78</v>
      </c>
      <c r="AP246" s="39">
        <f t="shared" si="4"/>
        <v>3.9780000000000003E-2</v>
      </c>
    </row>
    <row r="247" spans="1:42" ht="25.5" x14ac:dyDescent="0.25">
      <c r="A247" s="131">
        <v>905</v>
      </c>
      <c r="B247" s="90" t="s">
        <v>631</v>
      </c>
      <c r="C247" s="90" t="s">
        <v>634</v>
      </c>
      <c r="D247" s="90"/>
      <c r="E247" s="89" t="s">
        <v>633</v>
      </c>
      <c r="F247" s="173"/>
      <c r="G247" s="173"/>
      <c r="H247" s="212">
        <v>4</v>
      </c>
      <c r="I247" s="213"/>
      <c r="J247" s="176"/>
      <c r="K247" s="7"/>
      <c r="L247" s="213"/>
      <c r="M247" s="179"/>
      <c r="N247" s="206"/>
      <c r="O247" s="181"/>
      <c r="P247" s="181">
        <v>10</v>
      </c>
      <c r="Q247" s="182"/>
      <c r="R247" s="207"/>
      <c r="S247" s="10"/>
      <c r="T247" s="184"/>
      <c r="U247" s="173"/>
      <c r="V247" s="61">
        <f t="shared" si="3"/>
        <v>14</v>
      </c>
      <c r="W247" s="194"/>
      <c r="X247" s="111" t="s">
        <v>1032</v>
      </c>
      <c r="Y247" s="111" t="s">
        <v>1033</v>
      </c>
      <c r="Z247" s="112">
        <v>33.450000000000003</v>
      </c>
      <c r="AA247" s="111"/>
      <c r="AB247" s="68"/>
      <c r="AC247" s="26"/>
      <c r="AD247" s="68"/>
      <c r="AE247" s="63" t="s">
        <v>853</v>
      </c>
      <c r="AF247" s="63" t="s">
        <v>1077</v>
      </c>
      <c r="AG247" s="136"/>
      <c r="AH247" s="136"/>
      <c r="AI247" s="136"/>
      <c r="AJ247" s="140" t="s">
        <v>1306</v>
      </c>
      <c r="AK247" s="136"/>
      <c r="AL247" s="39"/>
      <c r="AM247" s="39" t="s">
        <v>1398</v>
      </c>
      <c r="AN247" s="39">
        <v>1000</v>
      </c>
      <c r="AO247" s="39">
        <v>34.65</v>
      </c>
      <c r="AP247" s="39">
        <f t="shared" si="4"/>
        <v>3.465E-2</v>
      </c>
    </row>
    <row r="248" spans="1:42" ht="25.5" x14ac:dyDescent="0.25">
      <c r="A248" s="131">
        <v>906</v>
      </c>
      <c r="B248" s="90" t="s">
        <v>631</v>
      </c>
      <c r="C248" s="90" t="s">
        <v>635</v>
      </c>
      <c r="D248" s="90"/>
      <c r="E248" s="89" t="s">
        <v>633</v>
      </c>
      <c r="F248" s="173">
        <v>1</v>
      </c>
      <c r="G248" s="173"/>
      <c r="H248" s="212"/>
      <c r="I248" s="213"/>
      <c r="J248" s="176"/>
      <c r="K248" s="7">
        <v>30</v>
      </c>
      <c r="L248" s="213"/>
      <c r="M248" s="179"/>
      <c r="N248" s="206"/>
      <c r="O248" s="181"/>
      <c r="P248" s="181">
        <v>10</v>
      </c>
      <c r="Q248" s="182">
        <v>1</v>
      </c>
      <c r="R248" s="207">
        <v>10</v>
      </c>
      <c r="S248" s="10">
        <v>10</v>
      </c>
      <c r="T248" s="184"/>
      <c r="U248" s="173"/>
      <c r="V248" s="61">
        <f t="shared" si="3"/>
        <v>62</v>
      </c>
      <c r="W248" s="194"/>
      <c r="X248" s="111" t="s">
        <v>1032</v>
      </c>
      <c r="Y248" s="111" t="s">
        <v>1033</v>
      </c>
      <c r="Z248" s="112">
        <v>31.45</v>
      </c>
      <c r="AA248" s="111"/>
      <c r="AB248" s="68"/>
      <c r="AC248" s="26"/>
      <c r="AD248" s="68"/>
      <c r="AE248" s="63" t="s">
        <v>853</v>
      </c>
      <c r="AF248" s="63" t="s">
        <v>1077</v>
      </c>
      <c r="AG248" s="136"/>
      <c r="AH248" s="136"/>
      <c r="AI248" s="136"/>
      <c r="AJ248" s="140" t="s">
        <v>1306</v>
      </c>
      <c r="AK248" s="136"/>
      <c r="AL248" s="39"/>
      <c r="AM248" s="39" t="s">
        <v>1398</v>
      </c>
      <c r="AN248" s="39">
        <v>1000</v>
      </c>
      <c r="AO248" s="39">
        <v>32.75</v>
      </c>
      <c r="AP248" s="39">
        <f t="shared" si="4"/>
        <v>3.2750000000000001E-2</v>
      </c>
    </row>
    <row r="249" spans="1:42" ht="94.5" x14ac:dyDescent="0.25">
      <c r="A249" s="131">
        <v>907</v>
      </c>
      <c r="B249" s="90" t="s">
        <v>636</v>
      </c>
      <c r="C249" s="92" t="s">
        <v>801</v>
      </c>
      <c r="D249" s="93"/>
      <c r="E249" s="89" t="s">
        <v>577</v>
      </c>
      <c r="F249" s="173"/>
      <c r="G249" s="173"/>
      <c r="H249" s="212"/>
      <c r="I249" s="213"/>
      <c r="J249" s="176">
        <v>25</v>
      </c>
      <c r="K249" s="7">
        <v>60</v>
      </c>
      <c r="L249" s="213"/>
      <c r="M249" s="179"/>
      <c r="N249" s="206"/>
      <c r="O249" s="181"/>
      <c r="P249" s="181">
        <v>30</v>
      </c>
      <c r="Q249" s="182"/>
      <c r="R249" s="207"/>
      <c r="S249" s="10">
        <v>30</v>
      </c>
      <c r="T249" s="184"/>
      <c r="U249" s="173"/>
      <c r="V249" s="61">
        <f t="shared" si="3"/>
        <v>145</v>
      </c>
      <c r="W249" s="195"/>
      <c r="X249" s="66"/>
      <c r="Y249" s="66"/>
      <c r="Z249" s="67" t="s">
        <v>853</v>
      </c>
      <c r="AA249" s="66"/>
      <c r="AB249" s="68"/>
      <c r="AC249" s="26"/>
      <c r="AD249" s="68"/>
      <c r="AE249" s="63" t="s">
        <v>853</v>
      </c>
      <c r="AF249" s="63" t="s">
        <v>1077</v>
      </c>
      <c r="AG249" s="136"/>
      <c r="AH249" s="137" t="s">
        <v>1311</v>
      </c>
      <c r="AI249" s="141" t="s">
        <v>1312</v>
      </c>
      <c r="AJ249" s="140">
        <v>24.466666666666665</v>
      </c>
      <c r="AK249" s="140">
        <v>0.1631111111111111</v>
      </c>
      <c r="AL249" s="119"/>
      <c r="AM249" s="119" t="s">
        <v>1399</v>
      </c>
      <c r="AN249" s="119">
        <v>100</v>
      </c>
      <c r="AO249" s="119">
        <v>16.489999999999998</v>
      </c>
      <c r="AP249" s="119">
        <f t="shared" si="4"/>
        <v>0.16489999999999999</v>
      </c>
    </row>
    <row r="250" spans="1:42" ht="94.5" x14ac:dyDescent="0.25">
      <c r="A250" s="131">
        <v>908</v>
      </c>
      <c r="B250" s="90" t="s">
        <v>636</v>
      </c>
      <c r="C250" s="92" t="s">
        <v>802</v>
      </c>
      <c r="D250" s="93"/>
      <c r="E250" s="89" t="s">
        <v>577</v>
      </c>
      <c r="F250" s="173"/>
      <c r="G250" s="173"/>
      <c r="H250" s="212"/>
      <c r="I250" s="213"/>
      <c r="J250" s="176"/>
      <c r="K250" s="7"/>
      <c r="L250" s="213"/>
      <c r="M250" s="179"/>
      <c r="N250" s="206"/>
      <c r="O250" s="181"/>
      <c r="P250" s="181">
        <v>30</v>
      </c>
      <c r="Q250" s="182"/>
      <c r="R250" s="207"/>
      <c r="S250" s="10"/>
      <c r="T250" s="184"/>
      <c r="U250" s="173"/>
      <c r="V250" s="61">
        <f t="shared" si="3"/>
        <v>30</v>
      </c>
      <c r="W250" s="195"/>
      <c r="X250" s="66"/>
      <c r="Y250" s="66"/>
      <c r="Z250" s="67" t="s">
        <v>853</v>
      </c>
      <c r="AA250" s="66"/>
      <c r="AB250" s="68"/>
      <c r="AC250" s="26"/>
      <c r="AD250" s="68"/>
      <c r="AE250" s="63" t="s">
        <v>853</v>
      </c>
      <c r="AF250" s="63" t="s">
        <v>1077</v>
      </c>
      <c r="AG250" s="136"/>
      <c r="AH250" s="137" t="s">
        <v>1313</v>
      </c>
      <c r="AI250" s="141" t="s">
        <v>1314</v>
      </c>
      <c r="AJ250" s="140">
        <v>37.299999999999997</v>
      </c>
      <c r="AK250" s="140">
        <v>0.373</v>
      </c>
      <c r="AL250" s="119"/>
      <c r="AM250" s="119" t="s">
        <v>1399</v>
      </c>
      <c r="AN250" s="119">
        <v>100</v>
      </c>
      <c r="AO250" s="119">
        <v>25.21</v>
      </c>
      <c r="AP250" s="119">
        <f t="shared" si="4"/>
        <v>0.25209999999999999</v>
      </c>
    </row>
    <row r="251" spans="1:42" ht="94.5" x14ac:dyDescent="0.25">
      <c r="A251" s="131">
        <v>909</v>
      </c>
      <c r="B251" s="90" t="s">
        <v>636</v>
      </c>
      <c r="C251" s="92" t="s">
        <v>803</v>
      </c>
      <c r="D251" s="93"/>
      <c r="E251" s="94" t="s">
        <v>637</v>
      </c>
      <c r="F251" s="173"/>
      <c r="G251" s="173"/>
      <c r="H251" s="212"/>
      <c r="I251" s="213"/>
      <c r="J251" s="176"/>
      <c r="K251" s="7"/>
      <c r="L251" s="213"/>
      <c r="M251" s="179"/>
      <c r="N251" s="206"/>
      <c r="O251" s="181"/>
      <c r="P251" s="181">
        <v>30</v>
      </c>
      <c r="Q251" s="182">
        <v>15</v>
      </c>
      <c r="R251" s="207"/>
      <c r="S251" s="10"/>
      <c r="T251" s="184"/>
      <c r="U251" s="173"/>
      <c r="V251" s="61">
        <f t="shared" si="3"/>
        <v>45</v>
      </c>
      <c r="W251" s="195"/>
      <c r="X251" s="66"/>
      <c r="Y251" s="66"/>
      <c r="Z251" s="67" t="s">
        <v>853</v>
      </c>
      <c r="AA251" s="66"/>
      <c r="AB251" s="68"/>
      <c r="AC251" s="26"/>
      <c r="AD251" s="68"/>
      <c r="AE251" s="63" t="s">
        <v>853</v>
      </c>
      <c r="AF251" s="63" t="s">
        <v>1077</v>
      </c>
      <c r="AG251" s="136"/>
      <c r="AH251" s="137" t="s">
        <v>1315</v>
      </c>
      <c r="AI251" s="142" t="s">
        <v>1314</v>
      </c>
      <c r="AJ251" s="139">
        <v>38.388888888888886</v>
      </c>
      <c r="AK251" s="140">
        <v>0.38388888888888884</v>
      </c>
      <c r="AL251" s="119"/>
      <c r="AM251" s="119" t="s">
        <v>1399</v>
      </c>
      <c r="AN251" s="119">
        <v>100</v>
      </c>
      <c r="AO251" s="119">
        <v>25.75</v>
      </c>
      <c r="AP251" s="119">
        <f t="shared" si="4"/>
        <v>0.25750000000000001</v>
      </c>
    </row>
    <row r="252" spans="1:42" ht="51.75" x14ac:dyDescent="0.25">
      <c r="A252" s="131">
        <v>910</v>
      </c>
      <c r="B252" s="90" t="s">
        <v>636</v>
      </c>
      <c r="C252" s="92" t="s">
        <v>638</v>
      </c>
      <c r="D252" s="93"/>
      <c r="E252" s="94" t="s">
        <v>577</v>
      </c>
      <c r="F252" s="173"/>
      <c r="G252" s="173"/>
      <c r="H252" s="212"/>
      <c r="I252" s="213"/>
      <c r="J252" s="176"/>
      <c r="K252" s="7">
        <v>100</v>
      </c>
      <c r="L252" s="213"/>
      <c r="M252" s="179"/>
      <c r="N252" s="206"/>
      <c r="O252" s="181"/>
      <c r="P252" s="181">
        <v>30</v>
      </c>
      <c r="Q252" s="182"/>
      <c r="R252" s="207"/>
      <c r="S252" s="10">
        <v>50</v>
      </c>
      <c r="T252" s="184"/>
      <c r="U252" s="173"/>
      <c r="V252" s="61">
        <f t="shared" si="3"/>
        <v>180</v>
      </c>
      <c r="W252" s="195"/>
      <c r="X252" s="66"/>
      <c r="Y252" s="66"/>
      <c r="Z252" s="67" t="s">
        <v>853</v>
      </c>
      <c r="AA252" s="66"/>
      <c r="AB252" s="68"/>
      <c r="AC252" s="26"/>
      <c r="AD252" s="68"/>
      <c r="AE252" s="63" t="s">
        <v>853</v>
      </c>
      <c r="AF252" s="63" t="s">
        <v>1077</v>
      </c>
      <c r="AG252" s="136"/>
      <c r="AH252" s="143"/>
      <c r="AI252" s="143"/>
      <c r="AJ252" s="144" t="s">
        <v>1306</v>
      </c>
      <c r="AK252" s="136"/>
      <c r="AL252" s="39"/>
      <c r="AM252" s="39"/>
      <c r="AN252" s="39"/>
      <c r="AO252" s="39"/>
      <c r="AP252" s="39" t="e">
        <f t="shared" si="4"/>
        <v>#DIV/0!</v>
      </c>
    </row>
    <row r="253" spans="1:42" ht="38.25" x14ac:dyDescent="0.25">
      <c r="A253" s="131">
        <v>911</v>
      </c>
      <c r="B253" s="90" t="s">
        <v>639</v>
      </c>
      <c r="C253" s="90" t="s">
        <v>640</v>
      </c>
      <c r="D253" s="90"/>
      <c r="E253" s="89" t="s">
        <v>641</v>
      </c>
      <c r="F253" s="173">
        <v>36</v>
      </c>
      <c r="G253" s="173">
        <v>350</v>
      </c>
      <c r="H253" s="212">
        <v>1</v>
      </c>
      <c r="I253" s="213"/>
      <c r="J253" s="176"/>
      <c r="K253" s="7"/>
      <c r="L253" s="213"/>
      <c r="M253" s="179"/>
      <c r="N253" s="206"/>
      <c r="O253" s="181"/>
      <c r="P253" s="181"/>
      <c r="Q253" s="182"/>
      <c r="R253" s="207"/>
      <c r="S253" s="10"/>
      <c r="T253" s="184"/>
      <c r="U253" s="173"/>
      <c r="V253" s="61">
        <f t="shared" si="3"/>
        <v>387</v>
      </c>
      <c r="W253" s="195"/>
      <c r="X253" s="66" t="s">
        <v>1034</v>
      </c>
      <c r="Y253" s="66" t="s">
        <v>1035</v>
      </c>
      <c r="Z253" s="67">
        <v>14.23</v>
      </c>
      <c r="AA253" s="66"/>
      <c r="AB253" s="113"/>
      <c r="AC253" s="114" t="s">
        <v>1298</v>
      </c>
      <c r="AD253" s="113" t="s">
        <v>1292</v>
      </c>
      <c r="AE253" s="108">
        <v>14.64</v>
      </c>
      <c r="AF253" s="108" t="s">
        <v>1077</v>
      </c>
      <c r="AG253" s="136"/>
      <c r="AH253" s="143"/>
      <c r="AI253" s="143"/>
      <c r="AJ253" s="144" t="s">
        <v>1306</v>
      </c>
      <c r="AK253" s="136"/>
      <c r="AL253" s="39"/>
      <c r="AM253" s="39"/>
      <c r="AN253" s="39"/>
      <c r="AO253" s="39"/>
      <c r="AP253" s="39" t="e">
        <f t="shared" si="4"/>
        <v>#DIV/0!</v>
      </c>
    </row>
    <row r="254" spans="1:42" ht="38.25" x14ac:dyDescent="0.25">
      <c r="A254" s="131">
        <v>912</v>
      </c>
      <c r="B254" s="90" t="s">
        <v>642</v>
      </c>
      <c r="C254" s="90" t="s">
        <v>1531</v>
      </c>
      <c r="D254" s="90"/>
      <c r="E254" s="89" t="s">
        <v>349</v>
      </c>
      <c r="F254" s="173"/>
      <c r="G254" s="173"/>
      <c r="H254" s="212"/>
      <c r="I254" s="213"/>
      <c r="J254" s="176"/>
      <c r="K254" s="7"/>
      <c r="L254" s="213"/>
      <c r="M254" s="179"/>
      <c r="N254" s="206"/>
      <c r="O254" s="181"/>
      <c r="P254" s="181"/>
      <c r="Q254" s="182"/>
      <c r="R254" s="207"/>
      <c r="S254" s="10"/>
      <c r="T254" s="184"/>
      <c r="U254" s="173"/>
      <c r="V254" s="61">
        <f t="shared" si="3"/>
        <v>0</v>
      </c>
      <c r="W254" s="195"/>
      <c r="X254" s="66" t="s">
        <v>1036</v>
      </c>
      <c r="Y254" s="66" t="s">
        <v>1037</v>
      </c>
      <c r="Z254" s="67">
        <v>49.86</v>
      </c>
      <c r="AA254" s="66"/>
      <c r="AB254" s="68"/>
      <c r="AC254" s="26"/>
      <c r="AD254" s="68"/>
      <c r="AE254" s="63" t="s">
        <v>853</v>
      </c>
      <c r="AF254" s="63" t="s">
        <v>1077</v>
      </c>
      <c r="AG254" s="136"/>
      <c r="AH254" s="143"/>
      <c r="AI254" s="143"/>
      <c r="AJ254" s="144" t="s">
        <v>1306</v>
      </c>
      <c r="AK254" s="136"/>
      <c r="AL254" s="119"/>
      <c r="AM254" s="119" t="s">
        <v>1398</v>
      </c>
      <c r="AN254" s="119">
        <v>1000</v>
      </c>
      <c r="AO254" s="119">
        <v>63.14</v>
      </c>
      <c r="AP254" s="119">
        <f t="shared" si="4"/>
        <v>6.3140000000000002E-2</v>
      </c>
    </row>
    <row r="255" spans="1:42" ht="38.25" x14ac:dyDescent="0.25">
      <c r="A255" s="131">
        <v>913</v>
      </c>
      <c r="B255" s="90" t="s">
        <v>643</v>
      </c>
      <c r="C255" s="90" t="s">
        <v>1532</v>
      </c>
      <c r="D255" s="90"/>
      <c r="E255" s="89" t="s">
        <v>349</v>
      </c>
      <c r="F255" s="173"/>
      <c r="G255" s="173"/>
      <c r="H255" s="212"/>
      <c r="I255" s="213"/>
      <c r="J255" s="176"/>
      <c r="K255" s="7"/>
      <c r="L255" s="213"/>
      <c r="M255" s="179"/>
      <c r="N255" s="206"/>
      <c r="O255" s="181"/>
      <c r="P255" s="181"/>
      <c r="Q255" s="182"/>
      <c r="R255" s="207"/>
      <c r="S255" s="10"/>
      <c r="T255" s="184"/>
      <c r="U255" s="173"/>
      <c r="V255" s="61">
        <f t="shared" si="3"/>
        <v>0</v>
      </c>
      <c r="W255" s="195"/>
      <c r="X255" s="66" t="s">
        <v>1030</v>
      </c>
      <c r="Y255" s="66" t="s">
        <v>1038</v>
      </c>
      <c r="Z255" s="67">
        <v>36.97</v>
      </c>
      <c r="AA255" s="66"/>
      <c r="AB255" s="68"/>
      <c r="AC255" s="26"/>
      <c r="AD255" s="68"/>
      <c r="AE255" s="63" t="s">
        <v>853</v>
      </c>
      <c r="AF255" s="63" t="s">
        <v>1077</v>
      </c>
      <c r="AG255" s="136"/>
      <c r="AH255" s="143"/>
      <c r="AI255" s="143"/>
      <c r="AJ255" s="144" t="s">
        <v>1306</v>
      </c>
      <c r="AK255" s="136"/>
      <c r="AL255" s="119"/>
      <c r="AM255" s="119" t="s">
        <v>1398</v>
      </c>
      <c r="AN255" s="119">
        <v>1000</v>
      </c>
      <c r="AO255" s="119">
        <v>19.39</v>
      </c>
      <c r="AP255" s="119">
        <f t="shared" si="4"/>
        <v>1.9390000000000001E-2</v>
      </c>
    </row>
    <row r="256" spans="1:42" ht="78.75" x14ac:dyDescent="0.25">
      <c r="A256" s="131">
        <v>914</v>
      </c>
      <c r="B256" s="90" t="s">
        <v>644</v>
      </c>
      <c r="C256" s="90" t="s">
        <v>645</v>
      </c>
      <c r="D256" s="90" t="s">
        <v>646</v>
      </c>
      <c r="E256" s="89" t="s">
        <v>647</v>
      </c>
      <c r="F256" s="173"/>
      <c r="G256" s="173">
        <v>25</v>
      </c>
      <c r="H256" s="212">
        <v>8</v>
      </c>
      <c r="I256" s="213"/>
      <c r="J256" s="176">
        <v>10</v>
      </c>
      <c r="K256" s="7">
        <v>150</v>
      </c>
      <c r="L256" s="213"/>
      <c r="M256" s="179"/>
      <c r="N256" s="206"/>
      <c r="O256" s="181"/>
      <c r="P256" s="181"/>
      <c r="Q256" s="182">
        <v>4</v>
      </c>
      <c r="R256" s="207"/>
      <c r="S256" s="10">
        <v>40</v>
      </c>
      <c r="T256" s="184">
        <v>1</v>
      </c>
      <c r="U256" s="173">
        <v>50</v>
      </c>
      <c r="V256" s="61">
        <f t="shared" ref="V256:V319" si="5">SUM(F256:U256)</f>
        <v>288</v>
      </c>
      <c r="W256" s="195"/>
      <c r="X256" s="66"/>
      <c r="Y256" s="66"/>
      <c r="Z256" s="67" t="s">
        <v>853</v>
      </c>
      <c r="AA256" s="66"/>
      <c r="AB256" s="68"/>
      <c r="AC256" s="26"/>
      <c r="AD256" s="68"/>
      <c r="AE256" s="63" t="s">
        <v>853</v>
      </c>
      <c r="AF256" s="63" t="s">
        <v>1077</v>
      </c>
      <c r="AG256" s="136"/>
      <c r="AH256" s="137" t="s">
        <v>1316</v>
      </c>
      <c r="AI256" s="143" t="s">
        <v>1317</v>
      </c>
      <c r="AJ256" s="144">
        <v>60.06</v>
      </c>
      <c r="AK256" s="140">
        <v>0.12012499999999998</v>
      </c>
      <c r="AL256" s="119"/>
      <c r="AM256" s="119" t="s">
        <v>1398</v>
      </c>
      <c r="AN256" s="119">
        <v>1000</v>
      </c>
      <c r="AO256" s="119">
        <v>36.700000000000003</v>
      </c>
      <c r="AP256" s="119">
        <f t="shared" si="4"/>
        <v>3.6700000000000003E-2</v>
      </c>
    </row>
    <row r="257" spans="1:42" ht="25.5" x14ac:dyDescent="0.25">
      <c r="A257" s="131">
        <v>915</v>
      </c>
      <c r="B257" s="90" t="s">
        <v>648</v>
      </c>
      <c r="C257" s="90" t="s">
        <v>649</v>
      </c>
      <c r="D257" s="90" t="s">
        <v>650</v>
      </c>
      <c r="E257" s="89" t="s">
        <v>651</v>
      </c>
      <c r="F257" s="173"/>
      <c r="G257" s="173">
        <v>18</v>
      </c>
      <c r="H257" s="212"/>
      <c r="I257" s="213"/>
      <c r="J257" s="176"/>
      <c r="K257" s="7">
        <v>150</v>
      </c>
      <c r="L257" s="213"/>
      <c r="M257" s="179"/>
      <c r="N257" s="206"/>
      <c r="O257" s="181"/>
      <c r="P257" s="181"/>
      <c r="Q257" s="182">
        <v>3</v>
      </c>
      <c r="R257" s="207"/>
      <c r="S257" s="10">
        <v>40</v>
      </c>
      <c r="T257" s="184">
        <v>1</v>
      </c>
      <c r="U257" s="173">
        <v>50</v>
      </c>
      <c r="V257" s="61">
        <f t="shared" si="5"/>
        <v>262</v>
      </c>
      <c r="W257" s="195"/>
      <c r="X257" s="66"/>
      <c r="Y257" s="66"/>
      <c r="Z257" s="67" t="s">
        <v>853</v>
      </c>
      <c r="AA257" s="66"/>
      <c r="AB257" s="68"/>
      <c r="AC257" s="26"/>
      <c r="AD257" s="68"/>
      <c r="AE257" s="63" t="s">
        <v>853</v>
      </c>
      <c r="AF257" s="63" t="s">
        <v>1077</v>
      </c>
      <c r="AG257" s="136"/>
      <c r="AH257" s="136"/>
      <c r="AI257" s="136"/>
      <c r="AJ257" s="140" t="s">
        <v>1306</v>
      </c>
      <c r="AK257" s="136"/>
      <c r="AL257" s="119"/>
      <c r="AM257" s="119" t="s">
        <v>1398</v>
      </c>
      <c r="AN257" s="119">
        <v>1000</v>
      </c>
      <c r="AO257" s="119">
        <v>21.99</v>
      </c>
      <c r="AP257" s="119">
        <f t="shared" si="4"/>
        <v>2.1989999999999999E-2</v>
      </c>
    </row>
    <row r="258" spans="1:42" ht="38.25" x14ac:dyDescent="0.25">
      <c r="A258" s="131">
        <v>916</v>
      </c>
      <c r="B258" s="90" t="s">
        <v>652</v>
      </c>
      <c r="C258" s="90" t="s">
        <v>1533</v>
      </c>
      <c r="D258" s="90" t="s">
        <v>653</v>
      </c>
      <c r="E258" s="89" t="s">
        <v>633</v>
      </c>
      <c r="F258" s="173"/>
      <c r="G258" s="173"/>
      <c r="H258" s="212">
        <v>8</v>
      </c>
      <c r="I258" s="213"/>
      <c r="J258" s="176"/>
      <c r="K258" s="7">
        <v>20</v>
      </c>
      <c r="L258" s="213"/>
      <c r="M258" s="179"/>
      <c r="N258" s="206"/>
      <c r="O258" s="181"/>
      <c r="P258" s="181"/>
      <c r="Q258" s="182">
        <v>2</v>
      </c>
      <c r="R258" s="207"/>
      <c r="S258" s="10">
        <v>5</v>
      </c>
      <c r="T258" s="184"/>
      <c r="U258" s="173"/>
      <c r="V258" s="61">
        <f t="shared" si="5"/>
        <v>35</v>
      </c>
      <c r="W258" s="195"/>
      <c r="X258" s="66"/>
      <c r="Y258" s="66"/>
      <c r="Z258" s="67" t="s">
        <v>853</v>
      </c>
      <c r="AA258" s="66"/>
      <c r="AB258" s="68"/>
      <c r="AC258" s="26"/>
      <c r="AD258" s="68"/>
      <c r="AE258" s="63" t="s">
        <v>853</v>
      </c>
      <c r="AF258" s="63" t="s">
        <v>1077</v>
      </c>
      <c r="AG258" s="136"/>
      <c r="AH258" s="136"/>
      <c r="AI258" s="136"/>
      <c r="AJ258" s="140" t="s">
        <v>1306</v>
      </c>
      <c r="AK258" s="136"/>
      <c r="AL258" s="119"/>
      <c r="AM258" s="119" t="s">
        <v>1398</v>
      </c>
      <c r="AN258" s="119">
        <v>1000</v>
      </c>
      <c r="AO258" s="119">
        <v>29.97</v>
      </c>
      <c r="AP258" s="119">
        <f t="shared" si="4"/>
        <v>2.997E-2</v>
      </c>
    </row>
    <row r="259" spans="1:42" ht="15.75" x14ac:dyDescent="0.25">
      <c r="A259" s="131">
        <v>917</v>
      </c>
      <c r="B259" s="90" t="s">
        <v>654</v>
      </c>
      <c r="C259" s="90" t="s">
        <v>655</v>
      </c>
      <c r="D259" s="90"/>
      <c r="E259" s="89" t="s">
        <v>633</v>
      </c>
      <c r="F259" s="173"/>
      <c r="G259" s="173"/>
      <c r="H259" s="212"/>
      <c r="I259" s="213"/>
      <c r="J259" s="176"/>
      <c r="K259" s="7"/>
      <c r="L259" s="213">
        <v>4</v>
      </c>
      <c r="M259" s="179"/>
      <c r="N259" s="206"/>
      <c r="O259" s="181"/>
      <c r="P259" s="181"/>
      <c r="Q259" s="182"/>
      <c r="R259" s="207">
        <v>10</v>
      </c>
      <c r="S259" s="10"/>
      <c r="T259" s="184"/>
      <c r="U259" s="173"/>
      <c r="V259" s="61">
        <f t="shared" si="5"/>
        <v>14</v>
      </c>
      <c r="W259" s="195"/>
      <c r="X259" s="66"/>
      <c r="Y259" s="66"/>
      <c r="Z259" s="67" t="s">
        <v>853</v>
      </c>
      <c r="AA259" s="66"/>
      <c r="AB259" s="68"/>
      <c r="AC259" s="26"/>
      <c r="AD259" s="68"/>
      <c r="AE259" s="63" t="s">
        <v>853</v>
      </c>
      <c r="AF259" s="63" t="s">
        <v>1077</v>
      </c>
      <c r="AG259" s="136"/>
      <c r="AH259" s="136"/>
      <c r="AI259" s="136"/>
      <c r="AJ259" s="140" t="s">
        <v>1306</v>
      </c>
      <c r="AK259" s="136"/>
      <c r="AL259" s="119"/>
      <c r="AM259" s="119" t="s">
        <v>1398</v>
      </c>
      <c r="AN259" s="119">
        <v>1000</v>
      </c>
      <c r="AO259" s="119">
        <v>16</v>
      </c>
      <c r="AP259" s="119">
        <f t="shared" si="4"/>
        <v>1.6E-2</v>
      </c>
    </row>
    <row r="260" spans="1:42" ht="25.5" x14ac:dyDescent="0.25">
      <c r="A260" s="131">
        <v>918</v>
      </c>
      <c r="B260" s="90" t="s">
        <v>656</v>
      </c>
      <c r="C260" s="90" t="s">
        <v>657</v>
      </c>
      <c r="D260" s="90"/>
      <c r="E260" s="89" t="s">
        <v>658</v>
      </c>
      <c r="F260" s="173"/>
      <c r="G260" s="173">
        <v>8</v>
      </c>
      <c r="H260" s="212">
        <v>1</v>
      </c>
      <c r="I260" s="213"/>
      <c r="J260" s="176">
        <v>10</v>
      </c>
      <c r="K260" s="7">
        <v>40</v>
      </c>
      <c r="L260" s="213">
        <v>10</v>
      </c>
      <c r="M260" s="179"/>
      <c r="N260" s="206"/>
      <c r="O260" s="181"/>
      <c r="P260" s="181">
        <v>50</v>
      </c>
      <c r="Q260" s="182">
        <v>4</v>
      </c>
      <c r="R260" s="207">
        <v>10</v>
      </c>
      <c r="S260" s="10">
        <v>5</v>
      </c>
      <c r="T260" s="184">
        <v>16</v>
      </c>
      <c r="U260" s="173">
        <v>50</v>
      </c>
      <c r="V260" s="61">
        <f t="shared" si="5"/>
        <v>204</v>
      </c>
      <c r="W260" s="195"/>
      <c r="X260" s="66"/>
      <c r="Y260" s="66"/>
      <c r="Z260" s="67">
        <v>38.97</v>
      </c>
      <c r="AA260" s="66"/>
      <c r="AB260" s="68"/>
      <c r="AC260" s="26"/>
      <c r="AD260" s="68"/>
      <c r="AE260" s="63" t="s">
        <v>853</v>
      </c>
      <c r="AF260" s="63" t="s">
        <v>1077</v>
      </c>
      <c r="AG260" s="136"/>
      <c r="AH260" s="136"/>
      <c r="AI260" s="136"/>
      <c r="AJ260" s="140" t="s">
        <v>1306</v>
      </c>
      <c r="AK260" s="136"/>
      <c r="AL260" s="119"/>
      <c r="AM260" s="119" t="s">
        <v>1398</v>
      </c>
      <c r="AN260" s="119">
        <v>2500</v>
      </c>
      <c r="AO260" s="119">
        <v>35</v>
      </c>
      <c r="AP260" s="119">
        <f t="shared" si="4"/>
        <v>1.4E-2</v>
      </c>
    </row>
    <row r="261" spans="1:42" ht="38.25" x14ac:dyDescent="0.25">
      <c r="A261" s="131">
        <v>919</v>
      </c>
      <c r="B261" s="90" t="s">
        <v>659</v>
      </c>
      <c r="C261" s="90" t="s">
        <v>1535</v>
      </c>
      <c r="D261" s="90"/>
      <c r="E261" s="89" t="s">
        <v>660</v>
      </c>
      <c r="F261" s="173"/>
      <c r="G261" s="173">
        <v>8</v>
      </c>
      <c r="H261" s="212">
        <v>1</v>
      </c>
      <c r="I261" s="213"/>
      <c r="J261" s="176"/>
      <c r="K261" s="7">
        <v>10</v>
      </c>
      <c r="L261" s="213"/>
      <c r="M261" s="179"/>
      <c r="N261" s="206"/>
      <c r="O261" s="181"/>
      <c r="P261" s="181">
        <v>10</v>
      </c>
      <c r="Q261" s="182"/>
      <c r="R261" s="207"/>
      <c r="S261" s="10">
        <v>5</v>
      </c>
      <c r="T261" s="184">
        <v>6</v>
      </c>
      <c r="U261" s="173">
        <v>50</v>
      </c>
      <c r="V261" s="61">
        <f t="shared" si="5"/>
        <v>90</v>
      </c>
      <c r="W261" s="195"/>
      <c r="X261" s="66"/>
      <c r="Y261" s="66"/>
      <c r="Z261" s="67">
        <v>30.8</v>
      </c>
      <c r="AA261" s="66"/>
      <c r="AB261" s="68"/>
      <c r="AC261" s="26"/>
      <c r="AD261" s="68"/>
      <c r="AE261" s="63" t="s">
        <v>853</v>
      </c>
      <c r="AF261" s="63" t="s">
        <v>1077</v>
      </c>
      <c r="AG261" s="136"/>
      <c r="AH261" s="136"/>
      <c r="AI261" s="136"/>
      <c r="AJ261" s="140" t="s">
        <v>1306</v>
      </c>
      <c r="AK261" s="136"/>
      <c r="AL261" s="119"/>
      <c r="AM261" s="119" t="s">
        <v>1398</v>
      </c>
      <c r="AN261" s="119">
        <v>2500</v>
      </c>
      <c r="AO261" s="119">
        <v>27.25</v>
      </c>
      <c r="AP261" s="119">
        <f t="shared" si="4"/>
        <v>1.09E-2</v>
      </c>
    </row>
    <row r="262" spans="1:42" ht="15.75" x14ac:dyDescent="0.25">
      <c r="A262" s="131">
        <v>920</v>
      </c>
      <c r="B262" s="90" t="s">
        <v>656</v>
      </c>
      <c r="C262" s="90" t="s">
        <v>661</v>
      </c>
      <c r="D262" s="90"/>
      <c r="E262" s="89" t="s">
        <v>662</v>
      </c>
      <c r="F262" s="173"/>
      <c r="G262" s="173"/>
      <c r="H262" s="212">
        <v>1</v>
      </c>
      <c r="I262" s="213"/>
      <c r="J262" s="176"/>
      <c r="K262" s="7">
        <v>10</v>
      </c>
      <c r="L262" s="213">
        <v>2</v>
      </c>
      <c r="M262" s="179"/>
      <c r="N262" s="206"/>
      <c r="O262" s="181"/>
      <c r="P262" s="181"/>
      <c r="Q262" s="182"/>
      <c r="R262" s="207"/>
      <c r="S262" s="10">
        <v>3</v>
      </c>
      <c r="T262" s="184"/>
      <c r="U262" s="173"/>
      <c r="V262" s="61">
        <f t="shared" si="5"/>
        <v>16</v>
      </c>
      <c r="W262" s="194"/>
      <c r="X262" s="111" t="s">
        <v>1032</v>
      </c>
      <c r="Y262" s="111" t="s">
        <v>1039</v>
      </c>
      <c r="Z262" s="112">
        <v>16.440000000000001</v>
      </c>
      <c r="AA262" s="111"/>
      <c r="AB262" s="68"/>
      <c r="AC262" s="26"/>
      <c r="AD262" s="68"/>
      <c r="AE262" s="63" t="s">
        <v>853</v>
      </c>
      <c r="AF262" s="63" t="s">
        <v>1077</v>
      </c>
      <c r="AG262" s="136"/>
      <c r="AH262" s="136"/>
      <c r="AI262" s="136"/>
      <c r="AJ262" s="140" t="s">
        <v>1306</v>
      </c>
      <c r="AK262" s="136"/>
      <c r="AL262" s="39"/>
      <c r="AM262" s="39" t="s">
        <v>1398</v>
      </c>
      <c r="AN262" s="39">
        <v>1000</v>
      </c>
      <c r="AO262" s="39">
        <v>18.63</v>
      </c>
      <c r="AP262" s="39">
        <f t="shared" si="4"/>
        <v>1.8630000000000001E-2</v>
      </c>
    </row>
    <row r="263" spans="1:42" ht="25.5" x14ac:dyDescent="0.25">
      <c r="A263" s="131">
        <v>921</v>
      </c>
      <c r="B263" s="90" t="s">
        <v>663</v>
      </c>
      <c r="C263" s="90" t="s">
        <v>1534</v>
      </c>
      <c r="D263" s="90"/>
      <c r="E263" s="89"/>
      <c r="F263" s="173"/>
      <c r="G263" s="173"/>
      <c r="H263" s="212">
        <v>1</v>
      </c>
      <c r="I263" s="213"/>
      <c r="J263" s="176"/>
      <c r="K263" s="7">
        <v>10</v>
      </c>
      <c r="L263" s="213"/>
      <c r="M263" s="179"/>
      <c r="N263" s="206"/>
      <c r="O263" s="181"/>
      <c r="P263" s="181"/>
      <c r="Q263" s="182"/>
      <c r="R263" s="207">
        <v>10</v>
      </c>
      <c r="S263" s="10">
        <v>3</v>
      </c>
      <c r="T263" s="184"/>
      <c r="U263" s="173"/>
      <c r="V263" s="61">
        <f t="shared" si="5"/>
        <v>24</v>
      </c>
      <c r="W263" s="194"/>
      <c r="X263" s="111" t="s">
        <v>1032</v>
      </c>
      <c r="Y263" s="111" t="s">
        <v>1033</v>
      </c>
      <c r="Z263" s="112">
        <v>9.83</v>
      </c>
      <c r="AA263" s="111"/>
      <c r="AB263" s="68"/>
      <c r="AC263" s="26"/>
      <c r="AD263" s="68"/>
      <c r="AE263" s="63" t="s">
        <v>853</v>
      </c>
      <c r="AF263" s="63" t="s">
        <v>1077</v>
      </c>
      <c r="AG263" s="136"/>
      <c r="AH263" s="136"/>
      <c r="AI263" s="136"/>
      <c r="AJ263" s="140" t="s">
        <v>1306</v>
      </c>
      <c r="AK263" s="136"/>
      <c r="AL263" s="39"/>
      <c r="AM263" s="39" t="s">
        <v>1398</v>
      </c>
      <c r="AN263" s="39">
        <v>1000</v>
      </c>
      <c r="AO263" s="39">
        <v>10.220000000000001</v>
      </c>
      <c r="AP263" s="39">
        <f t="shared" si="4"/>
        <v>1.022E-2</v>
      </c>
    </row>
    <row r="264" spans="1:42" ht="15.75" x14ac:dyDescent="0.25">
      <c r="A264" s="131">
        <v>922</v>
      </c>
      <c r="B264" s="90" t="s">
        <v>664</v>
      </c>
      <c r="C264" s="90" t="s">
        <v>665</v>
      </c>
      <c r="D264" s="90"/>
      <c r="E264" s="89" t="s">
        <v>666</v>
      </c>
      <c r="F264" s="173"/>
      <c r="G264" s="173">
        <v>5</v>
      </c>
      <c r="H264" s="212">
        <v>1</v>
      </c>
      <c r="I264" s="213"/>
      <c r="J264" s="176">
        <v>10</v>
      </c>
      <c r="K264" s="7"/>
      <c r="L264" s="213">
        <v>10</v>
      </c>
      <c r="M264" s="179"/>
      <c r="N264" s="206"/>
      <c r="O264" s="181"/>
      <c r="P264" s="181">
        <v>20</v>
      </c>
      <c r="Q264" s="182"/>
      <c r="R264" s="207"/>
      <c r="S264" s="10"/>
      <c r="T264" s="184">
        <v>12</v>
      </c>
      <c r="U264" s="173"/>
      <c r="V264" s="61">
        <f t="shared" si="5"/>
        <v>58</v>
      </c>
      <c r="W264" s="194"/>
      <c r="X264" s="111" t="s">
        <v>1030</v>
      </c>
      <c r="Y264" s="111" t="s">
        <v>1040</v>
      </c>
      <c r="Z264" s="112">
        <v>22.5</v>
      </c>
      <c r="AA264" s="111"/>
      <c r="AB264" s="68"/>
      <c r="AC264" s="26"/>
      <c r="AD264" s="68"/>
      <c r="AE264" s="63" t="s">
        <v>853</v>
      </c>
      <c r="AF264" s="63" t="s">
        <v>1077</v>
      </c>
      <c r="AG264" s="136"/>
      <c r="AH264" s="136"/>
      <c r="AI264" s="136"/>
      <c r="AJ264" s="140" t="s">
        <v>1306</v>
      </c>
      <c r="AK264" s="136"/>
      <c r="AL264" s="39"/>
      <c r="AM264" s="39" t="s">
        <v>1398</v>
      </c>
      <c r="AN264" s="39">
        <v>2500</v>
      </c>
      <c r="AO264" s="39">
        <v>23.41</v>
      </c>
      <c r="AP264" s="39">
        <f t="shared" si="4"/>
        <v>9.3640000000000008E-3</v>
      </c>
    </row>
    <row r="265" spans="1:42" ht="38.25" x14ac:dyDescent="0.25">
      <c r="A265" s="131">
        <v>923</v>
      </c>
      <c r="B265" s="90" t="s">
        <v>667</v>
      </c>
      <c r="C265" s="90" t="s">
        <v>1536</v>
      </c>
      <c r="D265" s="90"/>
      <c r="E265" s="89" t="s">
        <v>668</v>
      </c>
      <c r="F265" s="173"/>
      <c r="G265" s="173">
        <v>5</v>
      </c>
      <c r="H265" s="212">
        <v>1</v>
      </c>
      <c r="I265" s="213"/>
      <c r="J265" s="176"/>
      <c r="K265" s="7"/>
      <c r="L265" s="213"/>
      <c r="M265" s="179"/>
      <c r="N265" s="206"/>
      <c r="O265" s="181"/>
      <c r="P265" s="181">
        <v>5</v>
      </c>
      <c r="Q265" s="182"/>
      <c r="R265" s="207"/>
      <c r="S265" s="10"/>
      <c r="T265" s="184"/>
      <c r="U265" s="173"/>
      <c r="V265" s="61">
        <f t="shared" si="5"/>
        <v>11</v>
      </c>
      <c r="W265" s="194"/>
      <c r="X265" s="111" t="s">
        <v>1030</v>
      </c>
      <c r="Y265" s="111" t="s">
        <v>1041</v>
      </c>
      <c r="Z265" s="112">
        <v>19.78</v>
      </c>
      <c r="AA265" s="111">
        <f>Z265/2400</f>
        <v>8.241666666666668E-3</v>
      </c>
      <c r="AB265" s="68"/>
      <c r="AC265" s="26"/>
      <c r="AD265" s="68"/>
      <c r="AE265" s="63" t="s">
        <v>853</v>
      </c>
      <c r="AF265" s="63" t="s">
        <v>1077</v>
      </c>
      <c r="AG265" s="136"/>
      <c r="AH265" s="136"/>
      <c r="AI265" s="136"/>
      <c r="AJ265" s="140" t="s">
        <v>1306</v>
      </c>
      <c r="AK265" s="136"/>
      <c r="AL265" s="39"/>
      <c r="AM265" s="39" t="s">
        <v>1398</v>
      </c>
      <c r="AN265" s="39">
        <v>2500</v>
      </c>
      <c r="AO265" s="39">
        <v>22.86</v>
      </c>
      <c r="AP265" s="39">
        <f t="shared" si="4"/>
        <v>9.1439999999999994E-3</v>
      </c>
    </row>
    <row r="266" spans="1:42" ht="15.75" x14ac:dyDescent="0.25">
      <c r="A266" s="131">
        <v>924</v>
      </c>
      <c r="B266" s="90" t="s">
        <v>669</v>
      </c>
      <c r="C266" s="90" t="s">
        <v>670</v>
      </c>
      <c r="D266" s="90"/>
      <c r="E266" s="89" t="s">
        <v>671</v>
      </c>
      <c r="F266" s="173"/>
      <c r="G266" s="173"/>
      <c r="H266" s="212">
        <v>1</v>
      </c>
      <c r="I266" s="213"/>
      <c r="J266" s="176">
        <v>20</v>
      </c>
      <c r="K266" s="7"/>
      <c r="L266" s="213"/>
      <c r="M266" s="179"/>
      <c r="N266" s="206"/>
      <c r="O266" s="181"/>
      <c r="P266" s="181">
        <v>5</v>
      </c>
      <c r="Q266" s="182"/>
      <c r="R266" s="207"/>
      <c r="S266" s="10"/>
      <c r="T266" s="184">
        <v>14</v>
      </c>
      <c r="U266" s="173"/>
      <c r="V266" s="61">
        <f t="shared" si="5"/>
        <v>40</v>
      </c>
      <c r="W266" s="194"/>
      <c r="X266" s="111" t="s">
        <v>1030</v>
      </c>
      <c r="Y266" s="111" t="s">
        <v>1042</v>
      </c>
      <c r="Z266" s="112">
        <v>32.69</v>
      </c>
      <c r="AA266" s="111">
        <f>Z266/5000</f>
        <v>6.5379999999999995E-3</v>
      </c>
      <c r="AB266" s="68"/>
      <c r="AC266" s="26"/>
      <c r="AD266" s="68"/>
      <c r="AE266" s="63" t="s">
        <v>853</v>
      </c>
      <c r="AF266" s="63" t="s">
        <v>1077</v>
      </c>
      <c r="AG266" s="136"/>
      <c r="AH266" s="136"/>
      <c r="AI266" s="136"/>
      <c r="AJ266" s="140" t="s">
        <v>1306</v>
      </c>
      <c r="AK266" s="136"/>
      <c r="AL266" s="39"/>
      <c r="AM266" s="39" t="s">
        <v>1398</v>
      </c>
      <c r="AN266" s="39">
        <v>2500</v>
      </c>
      <c r="AO266" s="39">
        <v>16.649999999999999</v>
      </c>
      <c r="AP266" s="39">
        <f t="shared" si="4"/>
        <v>6.6599999999999993E-3</v>
      </c>
    </row>
    <row r="267" spans="1:42" ht="78.75" x14ac:dyDescent="0.25">
      <c r="A267" s="131">
        <v>925</v>
      </c>
      <c r="B267" s="90" t="s">
        <v>672</v>
      </c>
      <c r="C267" s="95" t="s">
        <v>673</v>
      </c>
      <c r="D267" s="95"/>
      <c r="E267" s="89" t="s">
        <v>674</v>
      </c>
      <c r="F267" s="173">
        <v>1</v>
      </c>
      <c r="G267" s="173"/>
      <c r="H267" s="212">
        <v>2</v>
      </c>
      <c r="I267" s="213">
        <v>3</v>
      </c>
      <c r="J267" s="176">
        <v>3</v>
      </c>
      <c r="K267" s="7"/>
      <c r="L267" s="213">
        <v>1</v>
      </c>
      <c r="M267" s="179"/>
      <c r="N267" s="206"/>
      <c r="O267" s="181"/>
      <c r="P267" s="181">
        <v>0</v>
      </c>
      <c r="Q267" s="182"/>
      <c r="R267" s="207">
        <v>6</v>
      </c>
      <c r="S267" s="10"/>
      <c r="T267" s="184"/>
      <c r="U267" s="173"/>
      <c r="V267" s="61">
        <f t="shared" si="5"/>
        <v>16</v>
      </c>
      <c r="W267" s="194"/>
      <c r="X267" s="111" t="s">
        <v>1030</v>
      </c>
      <c r="Y267" s="111" t="s">
        <v>1043</v>
      </c>
      <c r="Z267" s="112">
        <v>11.44</v>
      </c>
      <c r="AA267" s="111"/>
      <c r="AB267" s="68"/>
      <c r="AC267" s="26" t="s">
        <v>1168</v>
      </c>
      <c r="AD267" s="68" t="s">
        <v>1299</v>
      </c>
      <c r="AE267" s="63">
        <v>12.03</v>
      </c>
      <c r="AF267" s="63">
        <v>6.0149999999999995E-3</v>
      </c>
      <c r="AG267" s="136"/>
      <c r="AH267" s="138" t="s">
        <v>1318</v>
      </c>
      <c r="AI267" s="138" t="s">
        <v>1319</v>
      </c>
      <c r="AJ267" s="140">
        <v>18.91</v>
      </c>
      <c r="AK267" s="136"/>
      <c r="AL267" s="39"/>
      <c r="AM267" s="39" t="s">
        <v>1400</v>
      </c>
      <c r="AN267" s="39" t="s">
        <v>1401</v>
      </c>
      <c r="AO267" s="39">
        <v>14.52</v>
      </c>
      <c r="AP267" s="39">
        <v>14.52</v>
      </c>
    </row>
    <row r="268" spans="1:42" ht="15.75" x14ac:dyDescent="0.25">
      <c r="A268" s="131">
        <v>926</v>
      </c>
      <c r="B268" s="90" t="s">
        <v>675</v>
      </c>
      <c r="C268" s="90" t="s">
        <v>676</v>
      </c>
      <c r="D268" s="90"/>
      <c r="E268" s="89" t="s">
        <v>674</v>
      </c>
      <c r="F268" s="173">
        <v>1</v>
      </c>
      <c r="G268" s="173">
        <v>5</v>
      </c>
      <c r="H268" s="212">
        <v>3</v>
      </c>
      <c r="I268" s="213"/>
      <c r="J268" s="176"/>
      <c r="K268" s="7">
        <v>6</v>
      </c>
      <c r="L268" s="213"/>
      <c r="M268" s="179"/>
      <c r="N268" s="206"/>
      <c r="O268" s="181"/>
      <c r="P268" s="181">
        <v>10</v>
      </c>
      <c r="Q268" s="182">
        <v>1</v>
      </c>
      <c r="R268" s="207"/>
      <c r="S268" s="10">
        <v>2</v>
      </c>
      <c r="T268" s="184"/>
      <c r="U268" s="173"/>
      <c r="V268" s="61">
        <f t="shared" si="5"/>
        <v>28</v>
      </c>
      <c r="W268" s="194"/>
      <c r="X268" s="111" t="s">
        <v>1030</v>
      </c>
      <c r="Y268" s="111" t="s">
        <v>1044</v>
      </c>
      <c r="Z268" s="112">
        <v>15.11</v>
      </c>
      <c r="AA268" s="111"/>
      <c r="AB268" s="68"/>
      <c r="AC268" s="26" t="s">
        <v>1168</v>
      </c>
      <c r="AD268" s="68" t="s">
        <v>1300</v>
      </c>
      <c r="AE268" s="63">
        <v>17.260000000000002</v>
      </c>
      <c r="AF268" s="63">
        <v>8.6300000000000005E-3</v>
      </c>
      <c r="AG268" s="136"/>
      <c r="AH268" s="136"/>
      <c r="AI268" s="136"/>
      <c r="AJ268" s="140" t="s">
        <v>1306</v>
      </c>
      <c r="AK268" s="136"/>
      <c r="AL268" s="39"/>
      <c r="AM268" s="39" t="s">
        <v>1400</v>
      </c>
      <c r="AN268" s="39" t="s">
        <v>1402</v>
      </c>
      <c r="AO268" s="39">
        <v>19.899999999999999</v>
      </c>
      <c r="AP268" s="39">
        <v>19.899999999999999</v>
      </c>
    </row>
    <row r="269" spans="1:42" ht="78.75" x14ac:dyDescent="0.25">
      <c r="A269" s="131">
        <v>927</v>
      </c>
      <c r="B269" s="90" t="s">
        <v>677</v>
      </c>
      <c r="C269" s="95" t="s">
        <v>678</v>
      </c>
      <c r="D269" s="95"/>
      <c r="E269" s="89" t="s">
        <v>679</v>
      </c>
      <c r="F269" s="173">
        <v>1</v>
      </c>
      <c r="G269" s="173"/>
      <c r="H269" s="212">
        <v>2</v>
      </c>
      <c r="I269" s="213"/>
      <c r="J269" s="176"/>
      <c r="K269" s="7"/>
      <c r="L269" s="213">
        <v>0</v>
      </c>
      <c r="M269" s="179"/>
      <c r="N269" s="206"/>
      <c r="O269" s="181"/>
      <c r="P269" s="181"/>
      <c r="Q269" s="182"/>
      <c r="R269" s="207"/>
      <c r="S269" s="10"/>
      <c r="T269" s="184"/>
      <c r="U269" s="173"/>
      <c r="V269" s="61">
        <f t="shared" si="5"/>
        <v>3</v>
      </c>
      <c r="W269" s="194"/>
      <c r="X269" s="111" t="s">
        <v>1030</v>
      </c>
      <c r="Y269" s="111" t="s">
        <v>1045</v>
      </c>
      <c r="Z269" s="112">
        <v>21.45</v>
      </c>
      <c r="AA269" s="111"/>
      <c r="AB269" s="68"/>
      <c r="AC269" s="26" t="s">
        <v>1168</v>
      </c>
      <c r="AD269" s="68" t="s">
        <v>1301</v>
      </c>
      <c r="AE269" s="63">
        <v>26.5</v>
      </c>
      <c r="AF269" s="63">
        <v>2.6499999999999999E-2</v>
      </c>
      <c r="AG269" s="136"/>
      <c r="AH269" s="138" t="s">
        <v>1320</v>
      </c>
      <c r="AI269" s="138" t="s">
        <v>1321</v>
      </c>
      <c r="AJ269" s="140">
        <v>67.741176470588229</v>
      </c>
      <c r="AK269" s="136"/>
      <c r="AL269" s="39"/>
      <c r="AM269" s="39" t="s">
        <v>1400</v>
      </c>
      <c r="AN269" s="39" t="s">
        <v>1403</v>
      </c>
      <c r="AO269" s="39">
        <v>29.3</v>
      </c>
      <c r="AP269" s="39">
        <v>29.3</v>
      </c>
    </row>
    <row r="270" spans="1:42" ht="15.75" x14ac:dyDescent="0.25">
      <c r="A270" s="131">
        <v>928</v>
      </c>
      <c r="B270" s="90" t="s">
        <v>680</v>
      </c>
      <c r="C270" s="90" t="s">
        <v>681</v>
      </c>
      <c r="D270" s="90"/>
      <c r="E270" s="89" t="s">
        <v>679</v>
      </c>
      <c r="F270" s="173">
        <v>1</v>
      </c>
      <c r="G270" s="173">
        <v>5</v>
      </c>
      <c r="H270" s="212">
        <v>4</v>
      </c>
      <c r="I270" s="213"/>
      <c r="J270" s="176">
        <v>2</v>
      </c>
      <c r="K270" s="7">
        <v>3</v>
      </c>
      <c r="L270" s="213"/>
      <c r="M270" s="179">
        <v>2</v>
      </c>
      <c r="N270" s="206"/>
      <c r="O270" s="181"/>
      <c r="P270" s="181">
        <v>10</v>
      </c>
      <c r="Q270" s="182">
        <v>1</v>
      </c>
      <c r="R270" s="207">
        <v>6</v>
      </c>
      <c r="S270" s="10">
        <v>2</v>
      </c>
      <c r="T270" s="184"/>
      <c r="U270" s="173"/>
      <c r="V270" s="61">
        <f t="shared" si="5"/>
        <v>36</v>
      </c>
      <c r="W270" s="195"/>
      <c r="X270" s="66"/>
      <c r="Y270" s="66"/>
      <c r="Z270" s="67" t="s">
        <v>853</v>
      </c>
      <c r="AA270" s="66"/>
      <c r="AB270" s="113"/>
      <c r="AC270" s="114" t="s">
        <v>1168</v>
      </c>
      <c r="AD270" s="113" t="s">
        <v>1302</v>
      </c>
      <c r="AE270" s="108">
        <v>49.589999999999996</v>
      </c>
      <c r="AF270" s="108">
        <v>4.9589999999999995E-2</v>
      </c>
      <c r="AG270" s="136"/>
      <c r="AH270" s="136"/>
      <c r="AI270" s="136"/>
      <c r="AJ270" s="140" t="s">
        <v>1306</v>
      </c>
      <c r="AK270" s="136"/>
      <c r="AL270" s="39"/>
      <c r="AM270" s="39" t="s">
        <v>1400</v>
      </c>
      <c r="AN270" s="39" t="s">
        <v>1404</v>
      </c>
      <c r="AO270" s="39">
        <v>58.26</v>
      </c>
      <c r="AP270" s="39">
        <v>58.26</v>
      </c>
    </row>
    <row r="271" spans="1:42" ht="94.5" x14ac:dyDescent="0.25">
      <c r="A271" s="131">
        <v>929</v>
      </c>
      <c r="B271" s="90" t="s">
        <v>682</v>
      </c>
      <c r="C271" s="95" t="s">
        <v>1516</v>
      </c>
      <c r="D271" s="95"/>
      <c r="E271" s="89" t="s">
        <v>633</v>
      </c>
      <c r="F271" s="173">
        <v>1</v>
      </c>
      <c r="G271" s="173">
        <v>15</v>
      </c>
      <c r="H271" s="212">
        <v>2</v>
      </c>
      <c r="I271" s="213"/>
      <c r="J271" s="176">
        <v>4</v>
      </c>
      <c r="K271" s="7">
        <v>63</v>
      </c>
      <c r="L271" s="213">
        <v>15</v>
      </c>
      <c r="M271" s="179"/>
      <c r="N271" s="206"/>
      <c r="O271" s="181"/>
      <c r="P271" s="181">
        <v>10</v>
      </c>
      <c r="Q271" s="182"/>
      <c r="R271" s="207">
        <v>18</v>
      </c>
      <c r="S271" s="10">
        <v>50</v>
      </c>
      <c r="T271" s="184"/>
      <c r="U271" s="173"/>
      <c r="V271" s="61">
        <f t="shared" si="5"/>
        <v>178</v>
      </c>
      <c r="W271" s="195"/>
      <c r="X271" s="66"/>
      <c r="Y271" s="66"/>
      <c r="Z271" s="67" t="s">
        <v>853</v>
      </c>
      <c r="AA271" s="66"/>
      <c r="AB271" s="113"/>
      <c r="AC271" s="114" t="s">
        <v>1298</v>
      </c>
      <c r="AD271" s="113" t="s">
        <v>1292</v>
      </c>
      <c r="AE271" s="108">
        <v>6.4799999999999995</v>
      </c>
      <c r="AF271" s="108">
        <v>6.4799999999999996E-3</v>
      </c>
      <c r="AG271" s="136"/>
      <c r="AH271" s="138" t="s">
        <v>1322</v>
      </c>
      <c r="AI271" s="138" t="s">
        <v>1323</v>
      </c>
      <c r="AJ271" s="140">
        <v>15.28</v>
      </c>
      <c r="AK271" s="140">
        <v>1.528E-2</v>
      </c>
      <c r="AL271" s="39"/>
      <c r="AM271" s="39" t="s">
        <v>1405</v>
      </c>
      <c r="AN271" s="39">
        <v>1000</v>
      </c>
      <c r="AO271" s="39">
        <v>11.65</v>
      </c>
      <c r="AP271" s="39">
        <f>SUM(AO271/AN271)</f>
        <v>1.1650000000000001E-2</v>
      </c>
    </row>
    <row r="272" spans="1:42" ht="110.25" x14ac:dyDescent="0.25">
      <c r="A272" s="131">
        <v>930</v>
      </c>
      <c r="B272" s="90" t="s">
        <v>682</v>
      </c>
      <c r="C272" s="95" t="s">
        <v>683</v>
      </c>
      <c r="D272" s="95"/>
      <c r="E272" s="89" t="s">
        <v>684</v>
      </c>
      <c r="F272" s="173"/>
      <c r="G272" s="173">
        <v>2</v>
      </c>
      <c r="H272" s="212"/>
      <c r="I272" s="213"/>
      <c r="J272" s="176"/>
      <c r="K272" s="7">
        <v>200</v>
      </c>
      <c r="L272" s="213"/>
      <c r="M272" s="179"/>
      <c r="N272" s="206"/>
      <c r="O272" s="181"/>
      <c r="P272" s="181">
        <v>50</v>
      </c>
      <c r="Q272" s="182"/>
      <c r="R272" s="207"/>
      <c r="S272" s="10"/>
      <c r="T272" s="184"/>
      <c r="U272" s="173"/>
      <c r="V272" s="61">
        <f t="shared" si="5"/>
        <v>252</v>
      </c>
      <c r="W272" s="195"/>
      <c r="X272" s="66" t="s">
        <v>1046</v>
      </c>
      <c r="Y272" s="66" t="s">
        <v>684</v>
      </c>
      <c r="Z272" s="67">
        <v>36.76</v>
      </c>
      <c r="AA272" s="66"/>
      <c r="AB272" s="68"/>
      <c r="AC272" s="26"/>
      <c r="AD272" s="68"/>
      <c r="AE272" s="63" t="s">
        <v>853</v>
      </c>
      <c r="AF272" s="63" t="s">
        <v>1077</v>
      </c>
      <c r="AG272" s="136"/>
      <c r="AH272" s="138" t="s">
        <v>1324</v>
      </c>
      <c r="AI272" s="136" t="s">
        <v>1325</v>
      </c>
      <c r="AJ272" s="140">
        <v>33.57</v>
      </c>
      <c r="AK272" s="140">
        <v>1.3987499999999999</v>
      </c>
      <c r="AL272" s="119"/>
      <c r="AM272" s="119" t="s">
        <v>1405</v>
      </c>
      <c r="AN272" s="119">
        <v>960</v>
      </c>
      <c r="AO272" s="119">
        <v>26.45</v>
      </c>
      <c r="AP272" s="119">
        <f t="shared" ref="AP272:AP295" si="6">SUM(AO272/AN272)</f>
        <v>2.7552083333333331E-2</v>
      </c>
    </row>
    <row r="273" spans="1:42" ht="110.25" x14ac:dyDescent="0.25">
      <c r="A273" s="131">
        <v>931</v>
      </c>
      <c r="B273" s="90" t="s">
        <v>685</v>
      </c>
      <c r="C273" s="95" t="s">
        <v>686</v>
      </c>
      <c r="D273" s="95"/>
      <c r="E273" s="89" t="s">
        <v>687</v>
      </c>
      <c r="F273" s="173"/>
      <c r="G273" s="173"/>
      <c r="H273" s="212"/>
      <c r="I273" s="213"/>
      <c r="J273" s="176"/>
      <c r="K273" s="7"/>
      <c r="L273" s="213"/>
      <c r="M273" s="179"/>
      <c r="N273" s="206"/>
      <c r="O273" s="181"/>
      <c r="P273" s="181"/>
      <c r="Q273" s="182"/>
      <c r="R273" s="207"/>
      <c r="S273" s="10"/>
      <c r="T273" s="184"/>
      <c r="U273" s="173"/>
      <c r="V273" s="61">
        <f t="shared" si="5"/>
        <v>0</v>
      </c>
      <c r="W273" s="195"/>
      <c r="X273" s="66"/>
      <c r="Y273" s="66"/>
      <c r="Z273" s="67" t="s">
        <v>853</v>
      </c>
      <c r="AA273" s="66"/>
      <c r="AB273" s="68"/>
      <c r="AC273" s="26" t="s">
        <v>1303</v>
      </c>
      <c r="AD273" s="68" t="s">
        <v>1304</v>
      </c>
      <c r="AE273" s="63">
        <v>48.199999999999996</v>
      </c>
      <c r="AF273" s="63">
        <v>0.48199999999999998</v>
      </c>
      <c r="AG273" s="136"/>
      <c r="AH273" s="138" t="s">
        <v>1326</v>
      </c>
      <c r="AI273" s="138" t="s">
        <v>1327</v>
      </c>
      <c r="AJ273" s="140">
        <v>5.77</v>
      </c>
      <c r="AK273" s="140">
        <v>0.57699999999999996</v>
      </c>
      <c r="AL273" s="119"/>
      <c r="AM273" s="119" t="s">
        <v>1397</v>
      </c>
      <c r="AN273" s="119">
        <v>10000</v>
      </c>
      <c r="AO273" s="119">
        <v>45.3</v>
      </c>
      <c r="AP273" s="119">
        <f t="shared" si="6"/>
        <v>4.5299999999999993E-3</v>
      </c>
    </row>
    <row r="274" spans="1:42" ht="141.75" x14ac:dyDescent="0.25">
      <c r="A274" s="131">
        <v>932</v>
      </c>
      <c r="B274" s="87" t="s">
        <v>688</v>
      </c>
      <c r="C274" s="95" t="s">
        <v>1517</v>
      </c>
      <c r="D274" s="95"/>
      <c r="E274" s="89" t="s">
        <v>633</v>
      </c>
      <c r="F274" s="173">
        <v>6</v>
      </c>
      <c r="G274" s="173">
        <v>40</v>
      </c>
      <c r="H274" s="173"/>
      <c r="I274" s="214">
        <v>3</v>
      </c>
      <c r="J274" s="176">
        <v>20</v>
      </c>
      <c r="K274" s="7">
        <v>40</v>
      </c>
      <c r="L274" s="214">
        <v>5</v>
      </c>
      <c r="M274" s="179"/>
      <c r="N274" s="11"/>
      <c r="O274" s="181"/>
      <c r="P274" s="181">
        <v>50</v>
      </c>
      <c r="Q274" s="182">
        <v>8</v>
      </c>
      <c r="R274" s="215">
        <v>5</v>
      </c>
      <c r="S274" s="11">
        <v>10</v>
      </c>
      <c r="T274" s="184"/>
      <c r="U274" s="173">
        <v>100</v>
      </c>
      <c r="V274" s="61">
        <f t="shared" si="5"/>
        <v>287</v>
      </c>
      <c r="W274" s="195"/>
      <c r="X274" s="66"/>
      <c r="Y274" s="66"/>
      <c r="Z274" s="67" t="s">
        <v>853</v>
      </c>
      <c r="AA274" s="66"/>
      <c r="AB274" s="68"/>
      <c r="AC274" s="26" t="s">
        <v>1303</v>
      </c>
      <c r="AD274" s="68" t="s">
        <v>1305</v>
      </c>
      <c r="AE274" s="63">
        <v>21.55</v>
      </c>
      <c r="AF274" s="63">
        <v>2.1550000000000002</v>
      </c>
      <c r="AG274" s="136"/>
      <c r="AH274" s="138" t="s">
        <v>1328</v>
      </c>
      <c r="AI274" s="145" t="s">
        <v>1329</v>
      </c>
      <c r="AJ274" s="139">
        <v>30.9375</v>
      </c>
      <c r="AK274" s="140">
        <v>3.09375</v>
      </c>
      <c r="AL274" s="119"/>
      <c r="AM274" s="119" t="s">
        <v>1397</v>
      </c>
      <c r="AN274" s="119">
        <v>1000</v>
      </c>
      <c r="AO274" s="119">
        <v>20.7</v>
      </c>
      <c r="AP274" s="119">
        <f t="shared" si="6"/>
        <v>2.07E-2</v>
      </c>
    </row>
    <row r="275" spans="1:42" ht="94.5" x14ac:dyDescent="0.25">
      <c r="A275" s="131">
        <v>933</v>
      </c>
      <c r="B275" s="87" t="s">
        <v>689</v>
      </c>
      <c r="C275" s="95" t="s">
        <v>690</v>
      </c>
      <c r="D275" s="95"/>
      <c r="E275" s="89" t="s">
        <v>691</v>
      </c>
      <c r="F275" s="173"/>
      <c r="G275" s="173">
        <v>20</v>
      </c>
      <c r="H275" s="173"/>
      <c r="I275" s="214"/>
      <c r="J275" s="176"/>
      <c r="K275" s="7"/>
      <c r="L275" s="214"/>
      <c r="M275" s="179"/>
      <c r="N275" s="11"/>
      <c r="O275" s="181"/>
      <c r="P275" s="181">
        <v>1</v>
      </c>
      <c r="Q275" s="182"/>
      <c r="R275" s="215"/>
      <c r="S275" s="11"/>
      <c r="T275" s="184"/>
      <c r="U275" s="173"/>
      <c r="V275" s="61">
        <f t="shared" si="5"/>
        <v>21</v>
      </c>
      <c r="W275" s="195"/>
      <c r="X275" s="66"/>
      <c r="Y275" s="66"/>
      <c r="Z275" s="67" t="s">
        <v>853</v>
      </c>
      <c r="AA275" s="66"/>
      <c r="AB275" s="68"/>
      <c r="AC275" s="26"/>
      <c r="AD275" s="68"/>
      <c r="AE275" s="63" t="s">
        <v>853</v>
      </c>
      <c r="AF275" s="63" t="s">
        <v>1077</v>
      </c>
      <c r="AG275" s="136"/>
      <c r="AH275" s="138" t="s">
        <v>1330</v>
      </c>
      <c r="AI275" s="136" t="s">
        <v>1331</v>
      </c>
      <c r="AJ275" s="140">
        <v>17.099999999999998</v>
      </c>
      <c r="AK275" s="140">
        <v>3.09375</v>
      </c>
      <c r="AL275" s="119"/>
      <c r="AM275" s="119" t="s">
        <v>1397</v>
      </c>
      <c r="AN275" s="119">
        <v>12</v>
      </c>
      <c r="AO275" s="119">
        <v>8.8000000000000007</v>
      </c>
      <c r="AP275" s="119">
        <f t="shared" si="6"/>
        <v>0.73333333333333339</v>
      </c>
    </row>
    <row r="276" spans="1:42" ht="25.5" x14ac:dyDescent="0.25">
      <c r="A276" s="131">
        <v>934</v>
      </c>
      <c r="B276" s="90" t="s">
        <v>692</v>
      </c>
      <c r="C276" s="90" t="s">
        <v>693</v>
      </c>
      <c r="D276" s="90"/>
      <c r="E276" s="89" t="s">
        <v>694</v>
      </c>
      <c r="F276" s="173">
        <v>2</v>
      </c>
      <c r="G276" s="173">
        <v>75</v>
      </c>
      <c r="H276" s="173">
        <v>1</v>
      </c>
      <c r="I276" s="214"/>
      <c r="J276" s="176">
        <v>2</v>
      </c>
      <c r="K276" s="7">
        <v>10</v>
      </c>
      <c r="L276" s="214"/>
      <c r="M276" s="179"/>
      <c r="N276" s="11"/>
      <c r="O276" s="181"/>
      <c r="P276" s="181">
        <v>20</v>
      </c>
      <c r="Q276" s="182">
        <v>2</v>
      </c>
      <c r="R276" s="215">
        <v>5</v>
      </c>
      <c r="S276" s="11">
        <v>3</v>
      </c>
      <c r="T276" s="184"/>
      <c r="U276" s="173">
        <v>20</v>
      </c>
      <c r="V276" s="61">
        <f t="shared" si="5"/>
        <v>140</v>
      </c>
      <c r="W276" s="195"/>
      <c r="X276" s="66" t="s">
        <v>1047</v>
      </c>
      <c r="Y276" s="66" t="s">
        <v>1035</v>
      </c>
      <c r="Z276" s="67">
        <v>17.84</v>
      </c>
      <c r="AA276" s="66"/>
      <c r="AB276" s="68"/>
      <c r="AC276" s="26"/>
      <c r="AD276" s="68"/>
      <c r="AE276" s="63" t="s">
        <v>853</v>
      </c>
      <c r="AF276" s="63" t="s">
        <v>1077</v>
      </c>
      <c r="AG276" s="136"/>
      <c r="AH276" s="136"/>
      <c r="AI276" s="136"/>
      <c r="AJ276" s="140" t="s">
        <v>1306</v>
      </c>
      <c r="AK276" s="140"/>
      <c r="AL276" s="119"/>
      <c r="AM276" s="119" t="s">
        <v>1406</v>
      </c>
      <c r="AN276" s="119">
        <v>500</v>
      </c>
      <c r="AO276" s="119">
        <v>10.25</v>
      </c>
      <c r="AP276" s="119">
        <f t="shared" si="6"/>
        <v>2.0500000000000001E-2</v>
      </c>
    </row>
    <row r="277" spans="1:42" ht="94.5" x14ac:dyDescent="0.25">
      <c r="A277" s="131">
        <v>935</v>
      </c>
      <c r="B277" s="87" t="s">
        <v>1518</v>
      </c>
      <c r="C277" s="90" t="s">
        <v>695</v>
      </c>
      <c r="D277" s="90"/>
      <c r="E277" s="89" t="s">
        <v>696</v>
      </c>
      <c r="F277" s="173">
        <v>1</v>
      </c>
      <c r="G277" s="173"/>
      <c r="H277" s="173">
        <v>9</v>
      </c>
      <c r="I277" s="214">
        <v>6</v>
      </c>
      <c r="J277" s="176">
        <v>4</v>
      </c>
      <c r="K277" s="7">
        <v>15</v>
      </c>
      <c r="L277" s="214"/>
      <c r="M277" s="179"/>
      <c r="N277" s="11"/>
      <c r="O277" s="181"/>
      <c r="P277" s="181">
        <v>40</v>
      </c>
      <c r="Q277" s="182">
        <v>5</v>
      </c>
      <c r="R277" s="215"/>
      <c r="S277" s="11"/>
      <c r="T277" s="184">
        <v>8</v>
      </c>
      <c r="U277" s="173"/>
      <c r="V277" s="61">
        <f t="shared" si="5"/>
        <v>88</v>
      </c>
      <c r="W277" s="195"/>
      <c r="X277" s="66"/>
      <c r="Y277" s="66"/>
      <c r="Z277" s="67" t="s">
        <v>853</v>
      </c>
      <c r="AA277" s="66"/>
      <c r="AB277" s="68"/>
      <c r="AC277" s="26"/>
      <c r="AD277" s="68"/>
      <c r="AE277" s="63" t="s">
        <v>853</v>
      </c>
      <c r="AF277" s="63" t="s">
        <v>1077</v>
      </c>
      <c r="AG277" s="136"/>
      <c r="AH277" s="138" t="s">
        <v>1332</v>
      </c>
      <c r="AI277" s="146" t="s">
        <v>1333</v>
      </c>
      <c r="AJ277" s="147">
        <v>50.85</v>
      </c>
      <c r="AK277" s="147">
        <v>2.8499999999999996</v>
      </c>
      <c r="AL277" s="119"/>
      <c r="AM277" s="119" t="s">
        <v>1407</v>
      </c>
      <c r="AN277" s="119">
        <v>6000</v>
      </c>
      <c r="AO277" s="119">
        <v>52.16</v>
      </c>
      <c r="AP277" s="119">
        <f t="shared" si="6"/>
        <v>8.6933333333333324E-3</v>
      </c>
    </row>
    <row r="278" spans="1:42" ht="39" x14ac:dyDescent="0.25">
      <c r="A278" s="131">
        <v>936</v>
      </c>
      <c r="B278" s="90" t="s">
        <v>1519</v>
      </c>
      <c r="C278" s="95" t="s">
        <v>697</v>
      </c>
      <c r="D278" s="95"/>
      <c r="E278" s="89"/>
      <c r="F278" s="173"/>
      <c r="G278" s="173">
        <v>6</v>
      </c>
      <c r="H278" s="173"/>
      <c r="I278" s="214"/>
      <c r="J278" s="176"/>
      <c r="K278" s="7"/>
      <c r="L278" s="214"/>
      <c r="M278" s="179"/>
      <c r="N278" s="11"/>
      <c r="O278" s="181"/>
      <c r="P278" s="181"/>
      <c r="Q278" s="182"/>
      <c r="R278" s="215">
        <v>20</v>
      </c>
      <c r="S278" s="11"/>
      <c r="T278" s="184"/>
      <c r="U278" s="173"/>
      <c r="V278" s="61">
        <f t="shared" si="5"/>
        <v>26</v>
      </c>
      <c r="W278" s="195"/>
      <c r="X278" s="66"/>
      <c r="Y278" s="66"/>
      <c r="Z278" s="67" t="s">
        <v>853</v>
      </c>
      <c r="AA278" s="66"/>
      <c r="AB278" s="68"/>
      <c r="AC278" s="26"/>
      <c r="AD278" s="68"/>
      <c r="AE278" s="63" t="s">
        <v>853</v>
      </c>
      <c r="AF278" s="63" t="s">
        <v>1077</v>
      </c>
      <c r="AG278" s="136"/>
      <c r="AH278" s="136"/>
      <c r="AI278" s="136"/>
      <c r="AJ278" s="140"/>
      <c r="AK278" s="136"/>
      <c r="AL278" s="119"/>
      <c r="AM278" s="119" t="s">
        <v>1407</v>
      </c>
      <c r="AN278" s="119">
        <v>1</v>
      </c>
      <c r="AO278" s="119">
        <v>3</v>
      </c>
      <c r="AP278" s="119">
        <f t="shared" si="6"/>
        <v>3</v>
      </c>
    </row>
    <row r="279" spans="1:42" ht="25.5" x14ac:dyDescent="0.25">
      <c r="A279" s="131">
        <v>937</v>
      </c>
      <c r="B279" s="90" t="s">
        <v>698</v>
      </c>
      <c r="C279" s="90" t="s">
        <v>699</v>
      </c>
      <c r="D279" s="90"/>
      <c r="E279" s="89" t="s">
        <v>700</v>
      </c>
      <c r="F279" s="173">
        <v>2</v>
      </c>
      <c r="G279" s="173">
        <v>10</v>
      </c>
      <c r="H279" s="173">
        <v>8</v>
      </c>
      <c r="I279" s="214"/>
      <c r="J279" s="176">
        <v>6</v>
      </c>
      <c r="K279" s="7">
        <v>18</v>
      </c>
      <c r="L279" s="214">
        <v>4</v>
      </c>
      <c r="M279" s="179"/>
      <c r="N279" s="11"/>
      <c r="O279" s="181"/>
      <c r="P279" s="181">
        <v>0</v>
      </c>
      <c r="Q279" s="182"/>
      <c r="R279" s="215">
        <v>6</v>
      </c>
      <c r="S279" s="11">
        <v>7</v>
      </c>
      <c r="T279" s="184"/>
      <c r="U279" s="173">
        <v>50</v>
      </c>
      <c r="V279" s="61">
        <f t="shared" si="5"/>
        <v>111</v>
      </c>
      <c r="W279" s="195"/>
      <c r="X279" s="66"/>
      <c r="Y279" s="66"/>
      <c r="Z279" s="67" t="s">
        <v>853</v>
      </c>
      <c r="AA279" s="66"/>
      <c r="AB279" s="68"/>
      <c r="AC279" s="26"/>
      <c r="AD279" s="68"/>
      <c r="AE279" s="63" t="s">
        <v>853</v>
      </c>
      <c r="AF279" s="63" t="s">
        <v>1077</v>
      </c>
      <c r="AG279" s="136"/>
      <c r="AH279" s="136"/>
      <c r="AI279" s="136"/>
      <c r="AJ279" s="140" t="s">
        <v>1306</v>
      </c>
      <c r="AK279" s="136"/>
      <c r="AL279" s="119"/>
      <c r="AM279" s="119" t="s">
        <v>1397</v>
      </c>
      <c r="AN279" s="119">
        <v>100</v>
      </c>
      <c r="AO279" s="119">
        <v>37.799999999999997</v>
      </c>
      <c r="AP279" s="119">
        <f t="shared" si="6"/>
        <v>0.37799999999999995</v>
      </c>
    </row>
    <row r="280" spans="1:42" ht="25.5" x14ac:dyDescent="0.25">
      <c r="A280" s="131">
        <v>938</v>
      </c>
      <c r="B280" s="90" t="s">
        <v>701</v>
      </c>
      <c r="C280" s="90" t="s">
        <v>702</v>
      </c>
      <c r="D280" s="90"/>
      <c r="E280" s="89" t="s">
        <v>633</v>
      </c>
      <c r="F280" s="173"/>
      <c r="G280" s="173"/>
      <c r="H280" s="173">
        <v>4</v>
      </c>
      <c r="I280" s="214">
        <v>4</v>
      </c>
      <c r="J280" s="176"/>
      <c r="K280" s="7"/>
      <c r="L280" s="214">
        <v>4</v>
      </c>
      <c r="M280" s="179"/>
      <c r="N280" s="11"/>
      <c r="O280" s="181"/>
      <c r="P280" s="181">
        <v>25</v>
      </c>
      <c r="Q280" s="182">
        <v>4</v>
      </c>
      <c r="R280" s="215"/>
      <c r="S280" s="11"/>
      <c r="T280" s="184">
        <v>5</v>
      </c>
      <c r="U280" s="173"/>
      <c r="V280" s="61">
        <f t="shared" si="5"/>
        <v>46</v>
      </c>
      <c r="W280" s="195"/>
      <c r="X280" s="66" t="s">
        <v>1034</v>
      </c>
      <c r="Y280" s="66" t="s">
        <v>1033</v>
      </c>
      <c r="Z280" s="67">
        <v>28.81</v>
      </c>
      <c r="AA280" s="66"/>
      <c r="AB280" s="68"/>
      <c r="AC280" s="26"/>
      <c r="AD280" s="68"/>
      <c r="AE280" s="63" t="s">
        <v>853</v>
      </c>
      <c r="AF280" s="63" t="s">
        <v>1077</v>
      </c>
      <c r="AG280" s="136"/>
      <c r="AH280" s="136"/>
      <c r="AI280" s="136"/>
      <c r="AJ280" s="140" t="s">
        <v>1306</v>
      </c>
      <c r="AK280" s="136"/>
      <c r="AL280" s="119"/>
      <c r="AM280" s="119" t="s">
        <v>1408</v>
      </c>
      <c r="AN280" s="119">
        <v>1000</v>
      </c>
      <c r="AO280" s="119">
        <v>28.6</v>
      </c>
      <c r="AP280" s="119">
        <f t="shared" si="6"/>
        <v>2.86E-2</v>
      </c>
    </row>
    <row r="281" spans="1:42" ht="15.75" x14ac:dyDescent="0.25">
      <c r="A281" s="131">
        <v>939</v>
      </c>
      <c r="B281" s="90" t="s">
        <v>703</v>
      </c>
      <c r="C281" s="90" t="s">
        <v>704</v>
      </c>
      <c r="D281" s="90"/>
      <c r="E281" s="89" t="s">
        <v>705</v>
      </c>
      <c r="F281" s="173"/>
      <c r="G281" s="173"/>
      <c r="H281" s="173"/>
      <c r="I281" s="214"/>
      <c r="J281" s="176">
        <v>2</v>
      </c>
      <c r="K281" s="7"/>
      <c r="L281" s="214"/>
      <c r="M281" s="179"/>
      <c r="N281" s="11"/>
      <c r="O281" s="181"/>
      <c r="P281" s="181">
        <v>6</v>
      </c>
      <c r="Q281" s="182"/>
      <c r="R281" s="215">
        <v>3</v>
      </c>
      <c r="S281" s="11"/>
      <c r="T281" s="184"/>
      <c r="U281" s="173"/>
      <c r="V281" s="61">
        <f t="shared" si="5"/>
        <v>11</v>
      </c>
      <c r="W281" s="195"/>
      <c r="X281" s="66"/>
      <c r="Y281" s="66"/>
      <c r="Z281" s="67" t="s">
        <v>853</v>
      </c>
      <c r="AA281" s="66"/>
      <c r="AB281" s="68"/>
      <c r="AC281" s="26"/>
      <c r="AD281" s="68"/>
      <c r="AE281" s="63" t="s">
        <v>853</v>
      </c>
      <c r="AF281" s="63" t="s">
        <v>1077</v>
      </c>
      <c r="AG281" s="136"/>
      <c r="AH281" s="136"/>
      <c r="AI281" s="136"/>
      <c r="AJ281" s="140" t="s">
        <v>1306</v>
      </c>
      <c r="AK281" s="136"/>
      <c r="AL281" s="119"/>
      <c r="AM281" s="119" t="s">
        <v>1409</v>
      </c>
      <c r="AN281" s="119">
        <v>2500</v>
      </c>
      <c r="AO281" s="119">
        <v>62</v>
      </c>
      <c r="AP281" s="119">
        <f t="shared" si="6"/>
        <v>2.4799999999999999E-2</v>
      </c>
    </row>
    <row r="282" spans="1:42" ht="15.75" x14ac:dyDescent="0.25">
      <c r="A282" s="131">
        <v>940</v>
      </c>
      <c r="B282" s="90" t="s">
        <v>703</v>
      </c>
      <c r="C282" s="90" t="s">
        <v>706</v>
      </c>
      <c r="D282" s="90"/>
      <c r="E282" s="89" t="s">
        <v>705</v>
      </c>
      <c r="F282" s="173"/>
      <c r="G282" s="173"/>
      <c r="H282" s="173"/>
      <c r="I282" s="214"/>
      <c r="J282" s="176">
        <v>2</v>
      </c>
      <c r="K282" s="7"/>
      <c r="L282" s="214"/>
      <c r="M282" s="179"/>
      <c r="N282" s="11"/>
      <c r="O282" s="181"/>
      <c r="P282" s="181"/>
      <c r="Q282" s="182"/>
      <c r="R282" s="215">
        <v>3</v>
      </c>
      <c r="S282" s="11"/>
      <c r="T282" s="184"/>
      <c r="U282" s="173"/>
      <c r="V282" s="61">
        <f t="shared" si="5"/>
        <v>5</v>
      </c>
      <c r="W282" s="195"/>
      <c r="X282" s="66"/>
      <c r="Y282" s="66"/>
      <c r="Z282" s="67" t="s">
        <v>853</v>
      </c>
      <c r="AA282" s="66"/>
      <c r="AB282" s="68"/>
      <c r="AC282" s="26"/>
      <c r="AD282" s="68"/>
      <c r="AE282" s="63" t="s">
        <v>853</v>
      </c>
      <c r="AF282" s="63" t="s">
        <v>1077</v>
      </c>
      <c r="AG282" s="136"/>
      <c r="AH282" s="136"/>
      <c r="AI282" s="136"/>
      <c r="AJ282" s="140" t="s">
        <v>1306</v>
      </c>
      <c r="AK282" s="136"/>
      <c r="AL282" s="119"/>
      <c r="AM282" s="119" t="s">
        <v>1409</v>
      </c>
      <c r="AN282" s="119">
        <v>5000</v>
      </c>
      <c r="AO282" s="119">
        <v>56.83</v>
      </c>
      <c r="AP282" s="119">
        <f t="shared" si="6"/>
        <v>1.1365999999999999E-2</v>
      </c>
    </row>
    <row r="283" spans="1:42" ht="94.5" x14ac:dyDescent="0.25">
      <c r="A283" s="131">
        <v>941</v>
      </c>
      <c r="B283" s="90" t="s">
        <v>707</v>
      </c>
      <c r="C283" s="95" t="s">
        <v>708</v>
      </c>
      <c r="D283" s="95"/>
      <c r="E283" s="89" t="s">
        <v>700</v>
      </c>
      <c r="F283" s="173">
        <v>1</v>
      </c>
      <c r="G283" s="173"/>
      <c r="H283" s="173">
        <v>2</v>
      </c>
      <c r="I283" s="214">
        <v>15</v>
      </c>
      <c r="J283" s="176"/>
      <c r="K283" s="7">
        <v>20</v>
      </c>
      <c r="L283" s="214">
        <v>18</v>
      </c>
      <c r="M283" s="179"/>
      <c r="N283" s="11"/>
      <c r="O283" s="181"/>
      <c r="P283" s="181"/>
      <c r="Q283" s="182"/>
      <c r="R283" s="215"/>
      <c r="S283" s="11">
        <v>10</v>
      </c>
      <c r="T283" s="184"/>
      <c r="U283" s="173"/>
      <c r="V283" s="61">
        <f t="shared" si="5"/>
        <v>66</v>
      </c>
      <c r="W283" s="195"/>
      <c r="X283" s="66"/>
      <c r="Y283" s="66"/>
      <c r="Z283" s="67" t="s">
        <v>853</v>
      </c>
      <c r="AA283" s="66"/>
      <c r="AB283" s="68"/>
      <c r="AC283" s="26"/>
      <c r="AD283" s="68"/>
      <c r="AE283" s="63" t="s">
        <v>853</v>
      </c>
      <c r="AF283" s="63" t="s">
        <v>1077</v>
      </c>
      <c r="AG283" s="136"/>
      <c r="AH283" s="138" t="s">
        <v>1334</v>
      </c>
      <c r="AI283" s="136"/>
      <c r="AJ283" s="140">
        <v>23.105882352941176</v>
      </c>
      <c r="AK283" s="136"/>
      <c r="AL283" s="119"/>
      <c r="AM283" s="119" t="s">
        <v>1410</v>
      </c>
      <c r="AN283" s="119">
        <v>500</v>
      </c>
      <c r="AO283" s="119">
        <v>15.1</v>
      </c>
      <c r="AP283" s="119">
        <f t="shared" si="6"/>
        <v>3.0199999999999998E-2</v>
      </c>
    </row>
    <row r="284" spans="1:42" ht="94.5" x14ac:dyDescent="0.25">
      <c r="A284" s="131">
        <v>942</v>
      </c>
      <c r="B284" s="90" t="s">
        <v>707</v>
      </c>
      <c r="C284" s="90" t="s">
        <v>709</v>
      </c>
      <c r="D284" s="90"/>
      <c r="E284" s="89" t="s">
        <v>710</v>
      </c>
      <c r="F284" s="173"/>
      <c r="G284" s="173"/>
      <c r="H284" s="173"/>
      <c r="I284" s="214">
        <v>20</v>
      </c>
      <c r="J284" s="176"/>
      <c r="K284" s="7">
        <v>9</v>
      </c>
      <c r="L284" s="214">
        <v>5</v>
      </c>
      <c r="M284" s="179"/>
      <c r="N284" s="11"/>
      <c r="O284" s="181"/>
      <c r="P284" s="181"/>
      <c r="Q284" s="182"/>
      <c r="R284" s="215"/>
      <c r="S284" s="11"/>
      <c r="T284" s="184"/>
      <c r="U284" s="173"/>
      <c r="V284" s="61">
        <f t="shared" si="5"/>
        <v>34</v>
      </c>
      <c r="W284" s="195"/>
      <c r="X284" s="66"/>
      <c r="Y284" s="66"/>
      <c r="Z284" s="67" t="s">
        <v>853</v>
      </c>
      <c r="AA284" s="66"/>
      <c r="AB284" s="68"/>
      <c r="AC284" s="26"/>
      <c r="AD284" s="68"/>
      <c r="AE284" s="63" t="s">
        <v>853</v>
      </c>
      <c r="AF284" s="63" t="s">
        <v>1077</v>
      </c>
      <c r="AG284" s="136"/>
      <c r="AH284" s="138" t="s">
        <v>1335</v>
      </c>
      <c r="AI284" s="136"/>
      <c r="AJ284" s="140">
        <v>41.47</v>
      </c>
      <c r="AK284" s="136"/>
      <c r="AL284" s="119"/>
      <c r="AM284" s="119" t="s">
        <v>1410</v>
      </c>
      <c r="AN284" s="119">
        <v>1000</v>
      </c>
      <c r="AO284" s="119">
        <v>17.100000000000001</v>
      </c>
      <c r="AP284" s="119">
        <f t="shared" si="6"/>
        <v>1.7100000000000001E-2</v>
      </c>
    </row>
    <row r="285" spans="1:42" ht="15.75" x14ac:dyDescent="0.25">
      <c r="A285" s="131">
        <v>943</v>
      </c>
      <c r="B285" s="90" t="s">
        <v>711</v>
      </c>
      <c r="C285" s="90" t="s">
        <v>712</v>
      </c>
      <c r="D285" s="90"/>
      <c r="E285" s="89" t="s">
        <v>630</v>
      </c>
      <c r="F285" s="173"/>
      <c r="G285" s="173">
        <v>20</v>
      </c>
      <c r="H285" s="173"/>
      <c r="I285" s="214"/>
      <c r="J285" s="176"/>
      <c r="K285" s="7">
        <v>5</v>
      </c>
      <c r="L285" s="214"/>
      <c r="M285" s="179"/>
      <c r="N285" s="11"/>
      <c r="O285" s="181"/>
      <c r="P285" s="181">
        <v>6</v>
      </c>
      <c r="Q285" s="182">
        <v>3</v>
      </c>
      <c r="R285" s="215"/>
      <c r="S285" s="11"/>
      <c r="T285" s="184">
        <v>4</v>
      </c>
      <c r="U285" s="173">
        <v>100</v>
      </c>
      <c r="V285" s="61">
        <f t="shared" si="5"/>
        <v>138</v>
      </c>
      <c r="W285" s="195"/>
      <c r="X285" s="66"/>
      <c r="Y285" s="66"/>
      <c r="Z285" s="67" t="s">
        <v>853</v>
      </c>
      <c r="AA285" s="66"/>
      <c r="AB285" s="68"/>
      <c r="AC285" s="26"/>
      <c r="AD285" s="68"/>
      <c r="AE285" s="63" t="s">
        <v>853</v>
      </c>
      <c r="AF285" s="63" t="s">
        <v>1077</v>
      </c>
      <c r="AG285" s="136"/>
      <c r="AH285" s="136"/>
      <c r="AI285" s="136"/>
      <c r="AJ285" s="140" t="s">
        <v>1306</v>
      </c>
      <c r="AK285" s="136"/>
      <c r="AL285" s="119"/>
      <c r="AM285" s="119" t="s">
        <v>1411</v>
      </c>
      <c r="AN285" s="119">
        <v>2000</v>
      </c>
      <c r="AO285" s="119">
        <v>6.4</v>
      </c>
      <c r="AP285" s="119">
        <f t="shared" si="6"/>
        <v>3.2000000000000002E-3</v>
      </c>
    </row>
    <row r="286" spans="1:42" ht="94.5" x14ac:dyDescent="0.25">
      <c r="A286" s="131">
        <v>944</v>
      </c>
      <c r="B286" s="90" t="s">
        <v>713</v>
      </c>
      <c r="C286" s="95" t="s">
        <v>1520</v>
      </c>
      <c r="D286" s="95"/>
      <c r="E286" s="89" t="s">
        <v>633</v>
      </c>
      <c r="F286" s="173"/>
      <c r="G286" s="173">
        <v>20</v>
      </c>
      <c r="H286" s="173">
        <v>2</v>
      </c>
      <c r="I286" s="214"/>
      <c r="J286" s="176"/>
      <c r="K286" s="7">
        <v>150</v>
      </c>
      <c r="L286" s="214">
        <v>15</v>
      </c>
      <c r="M286" s="179"/>
      <c r="N286" s="11"/>
      <c r="O286" s="181"/>
      <c r="P286" s="181">
        <v>10</v>
      </c>
      <c r="Q286" s="182">
        <v>25</v>
      </c>
      <c r="R286" s="215">
        <v>24</v>
      </c>
      <c r="S286" s="11">
        <v>40</v>
      </c>
      <c r="T286" s="184"/>
      <c r="U286" s="173"/>
      <c r="V286" s="61">
        <f t="shared" si="5"/>
        <v>286</v>
      </c>
      <c r="W286" s="195"/>
      <c r="X286" s="66"/>
      <c r="Y286" s="66"/>
      <c r="Z286" s="67" t="s">
        <v>853</v>
      </c>
      <c r="AA286" s="66"/>
      <c r="AB286" s="113"/>
      <c r="AC286" s="114" t="s">
        <v>1298</v>
      </c>
      <c r="AD286" s="113" t="s">
        <v>1292</v>
      </c>
      <c r="AE286" s="108">
        <v>6.4799999999999995</v>
      </c>
      <c r="AF286" s="108">
        <v>6.4799999999999996E-3</v>
      </c>
      <c r="AG286" s="136"/>
      <c r="AH286" s="138" t="s">
        <v>1336</v>
      </c>
      <c r="AI286" s="136" t="s">
        <v>1337</v>
      </c>
      <c r="AJ286" s="140">
        <v>14.93</v>
      </c>
      <c r="AK286" s="136"/>
      <c r="AL286" s="39"/>
      <c r="AM286" s="39" t="s">
        <v>1405</v>
      </c>
      <c r="AN286" s="39">
        <v>1000</v>
      </c>
      <c r="AO286" s="39">
        <v>11.65</v>
      </c>
      <c r="AP286" s="39">
        <f t="shared" si="6"/>
        <v>1.1650000000000001E-2</v>
      </c>
    </row>
    <row r="287" spans="1:42" ht="110.25" x14ac:dyDescent="0.25">
      <c r="A287" s="131">
        <v>945</v>
      </c>
      <c r="B287" s="87" t="s">
        <v>713</v>
      </c>
      <c r="C287" s="95" t="s">
        <v>714</v>
      </c>
      <c r="D287" s="95"/>
      <c r="E287" s="89" t="s">
        <v>715</v>
      </c>
      <c r="F287" s="173"/>
      <c r="G287" s="173">
        <v>2</v>
      </c>
      <c r="H287" s="173"/>
      <c r="I287" s="214"/>
      <c r="J287" s="176"/>
      <c r="K287" s="7">
        <v>100</v>
      </c>
      <c r="L287" s="214"/>
      <c r="M287" s="179"/>
      <c r="N287" s="11"/>
      <c r="O287" s="181"/>
      <c r="P287" s="181"/>
      <c r="Q287" s="182"/>
      <c r="R287" s="215"/>
      <c r="S287" s="11"/>
      <c r="T287" s="184"/>
      <c r="U287" s="173">
        <v>100</v>
      </c>
      <c r="V287" s="61">
        <f t="shared" si="5"/>
        <v>202</v>
      </c>
      <c r="W287" s="195"/>
      <c r="X287" s="66" t="s">
        <v>1046</v>
      </c>
      <c r="Y287" s="66" t="s">
        <v>684</v>
      </c>
      <c r="Z287" s="67">
        <v>36.76</v>
      </c>
      <c r="AA287" s="66"/>
      <c r="AB287" s="68"/>
      <c r="AC287" s="26"/>
      <c r="AD287" s="68"/>
      <c r="AE287" s="63" t="s">
        <v>853</v>
      </c>
      <c r="AF287" s="63" t="s">
        <v>1077</v>
      </c>
      <c r="AG287" s="136"/>
      <c r="AH287" s="138" t="s">
        <v>1338</v>
      </c>
      <c r="AI287" s="136" t="s">
        <v>1339</v>
      </c>
      <c r="AJ287" s="140">
        <v>32.79</v>
      </c>
      <c r="AK287" s="136"/>
      <c r="AL287" s="119"/>
      <c r="AM287" s="119" t="s">
        <v>1405</v>
      </c>
      <c r="AN287" s="119">
        <v>960</v>
      </c>
      <c r="AO287" s="119">
        <v>26.45</v>
      </c>
      <c r="AP287" s="119">
        <f t="shared" si="6"/>
        <v>2.7552083333333331E-2</v>
      </c>
    </row>
    <row r="288" spans="1:42" ht="38.25" x14ac:dyDescent="0.25">
      <c r="A288" s="131">
        <v>946</v>
      </c>
      <c r="B288" s="87" t="s">
        <v>716</v>
      </c>
      <c r="C288" s="90" t="s">
        <v>717</v>
      </c>
      <c r="D288" s="90"/>
      <c r="E288" s="89" t="s">
        <v>700</v>
      </c>
      <c r="F288" s="173"/>
      <c r="G288" s="173">
        <v>376</v>
      </c>
      <c r="H288" s="173">
        <v>1</v>
      </c>
      <c r="I288" s="214"/>
      <c r="J288" s="176"/>
      <c r="K288" s="7">
        <v>150</v>
      </c>
      <c r="L288" s="214">
        <v>25</v>
      </c>
      <c r="M288" s="179">
        <v>8</v>
      </c>
      <c r="N288" s="11"/>
      <c r="O288" s="181"/>
      <c r="P288" s="181">
        <v>20</v>
      </c>
      <c r="Q288" s="182"/>
      <c r="R288" s="215"/>
      <c r="S288" s="11">
        <v>20</v>
      </c>
      <c r="T288" s="184">
        <v>2</v>
      </c>
      <c r="U288" s="173">
        <v>500</v>
      </c>
      <c r="V288" s="61">
        <f t="shared" si="5"/>
        <v>1102</v>
      </c>
      <c r="W288" s="195"/>
      <c r="X288" s="66" t="s">
        <v>1036</v>
      </c>
      <c r="Y288" s="66" t="s">
        <v>1035</v>
      </c>
      <c r="Z288" s="67">
        <v>18.84</v>
      </c>
      <c r="AA288" s="66"/>
      <c r="AB288" s="68"/>
      <c r="AC288" s="26"/>
      <c r="AD288" s="68"/>
      <c r="AE288" s="63" t="s">
        <v>853</v>
      </c>
      <c r="AF288" s="63" t="s">
        <v>1077</v>
      </c>
      <c r="AG288" s="136"/>
      <c r="AH288" s="138"/>
      <c r="AI288" s="136"/>
      <c r="AJ288" s="140" t="s">
        <v>1306</v>
      </c>
      <c r="AK288" s="136"/>
      <c r="AL288" s="119"/>
      <c r="AM288" s="119" t="s">
        <v>1410</v>
      </c>
      <c r="AN288" s="119">
        <v>500</v>
      </c>
      <c r="AO288" s="119">
        <v>18.82</v>
      </c>
      <c r="AP288" s="119">
        <f t="shared" si="6"/>
        <v>3.764E-2</v>
      </c>
    </row>
    <row r="289" spans="1:42" ht="15.75" x14ac:dyDescent="0.25">
      <c r="A289" s="131">
        <v>947</v>
      </c>
      <c r="B289" s="87" t="s">
        <v>718</v>
      </c>
      <c r="C289" s="90" t="s">
        <v>719</v>
      </c>
      <c r="D289" s="90"/>
      <c r="E289" s="89" t="s">
        <v>720</v>
      </c>
      <c r="F289" s="173"/>
      <c r="G289" s="173">
        <v>2</v>
      </c>
      <c r="H289" s="173"/>
      <c r="I289" s="214"/>
      <c r="J289" s="176"/>
      <c r="K289" s="7"/>
      <c r="L289" s="214"/>
      <c r="M289" s="179"/>
      <c r="N289" s="11"/>
      <c r="O289" s="181"/>
      <c r="P289" s="181">
        <v>10</v>
      </c>
      <c r="Q289" s="182"/>
      <c r="R289" s="215"/>
      <c r="S289" s="11">
        <v>30</v>
      </c>
      <c r="T289" s="184">
        <v>12</v>
      </c>
      <c r="U289" s="173"/>
      <c r="V289" s="61">
        <f t="shared" si="5"/>
        <v>54</v>
      </c>
      <c r="W289" s="195"/>
      <c r="X289" s="66"/>
      <c r="Y289" s="66"/>
      <c r="Z289" s="67" t="s">
        <v>853</v>
      </c>
      <c r="AA289" s="66"/>
      <c r="AB289" s="68"/>
      <c r="AC289" s="26"/>
      <c r="AD289" s="68"/>
      <c r="AE289" s="63" t="s">
        <v>853</v>
      </c>
      <c r="AF289" s="63" t="s">
        <v>1077</v>
      </c>
      <c r="AG289" s="136"/>
      <c r="AH289" s="138"/>
      <c r="AI289" s="136"/>
      <c r="AJ289" s="140" t="s">
        <v>1306</v>
      </c>
      <c r="AK289" s="136"/>
      <c r="AL289" s="119"/>
      <c r="AM289" s="119" t="s">
        <v>1412</v>
      </c>
      <c r="AN289" s="119">
        <v>200</v>
      </c>
      <c r="AO289" s="119">
        <v>16</v>
      </c>
      <c r="AP289" s="119">
        <f t="shared" si="6"/>
        <v>0.08</v>
      </c>
    </row>
    <row r="290" spans="1:42" ht="26.25" x14ac:dyDescent="0.25">
      <c r="A290" s="131">
        <v>948</v>
      </c>
      <c r="B290" s="96" t="s">
        <v>721</v>
      </c>
      <c r="C290" s="97" t="s">
        <v>722</v>
      </c>
      <c r="D290" s="97"/>
      <c r="E290" s="96" t="s">
        <v>420</v>
      </c>
      <c r="F290" s="173"/>
      <c r="G290" s="173">
        <v>50</v>
      </c>
      <c r="H290" s="173"/>
      <c r="I290" s="214"/>
      <c r="J290" s="176">
        <v>5</v>
      </c>
      <c r="K290" s="98">
        <v>45</v>
      </c>
      <c r="L290" s="214">
        <v>3</v>
      </c>
      <c r="M290" s="179"/>
      <c r="N290" s="11"/>
      <c r="O290" s="181"/>
      <c r="P290" s="181">
        <v>25</v>
      </c>
      <c r="Q290" s="216"/>
      <c r="R290" s="215"/>
      <c r="S290" s="11"/>
      <c r="T290" s="184"/>
      <c r="U290" s="173"/>
      <c r="V290" s="61">
        <f t="shared" si="5"/>
        <v>128</v>
      </c>
      <c r="W290" s="195"/>
      <c r="X290" s="66"/>
      <c r="Y290" s="66"/>
      <c r="Z290" s="67" t="s">
        <v>853</v>
      </c>
      <c r="AA290" s="66"/>
      <c r="AB290" s="68"/>
      <c r="AC290" s="26"/>
      <c r="AD290" s="68"/>
      <c r="AE290" s="63" t="s">
        <v>853</v>
      </c>
      <c r="AF290" s="63" t="s">
        <v>1077</v>
      </c>
      <c r="AG290" s="136"/>
      <c r="AH290" s="138"/>
      <c r="AI290" s="136"/>
      <c r="AJ290" s="140" t="s">
        <v>1306</v>
      </c>
      <c r="AK290" s="136"/>
      <c r="AL290" s="119"/>
      <c r="AM290" s="119" t="s">
        <v>1398</v>
      </c>
      <c r="AN290" s="119">
        <v>200</v>
      </c>
      <c r="AO290" s="119">
        <v>39.299999999999997</v>
      </c>
      <c r="AP290" s="119">
        <f t="shared" si="6"/>
        <v>0.19649999999999998</v>
      </c>
    </row>
    <row r="291" spans="1:42" ht="26.25" x14ac:dyDescent="0.25">
      <c r="A291" s="131">
        <v>949</v>
      </c>
      <c r="B291" s="96" t="s">
        <v>721</v>
      </c>
      <c r="C291" s="97" t="s">
        <v>723</v>
      </c>
      <c r="D291" s="97"/>
      <c r="E291" s="96"/>
      <c r="F291" s="173"/>
      <c r="G291" s="173"/>
      <c r="H291" s="173"/>
      <c r="I291" s="214"/>
      <c r="J291" s="176"/>
      <c r="K291" s="98"/>
      <c r="L291" s="214"/>
      <c r="M291" s="179"/>
      <c r="N291" s="11"/>
      <c r="O291" s="181"/>
      <c r="P291" s="181"/>
      <c r="Q291" s="216"/>
      <c r="R291" s="215">
        <v>10</v>
      </c>
      <c r="S291" s="11"/>
      <c r="T291" s="184"/>
      <c r="U291" s="173"/>
      <c r="V291" s="61">
        <f t="shared" si="5"/>
        <v>10</v>
      </c>
      <c r="W291" s="195"/>
      <c r="X291" s="66"/>
      <c r="Y291" s="66"/>
      <c r="Z291" s="67" t="s">
        <v>853</v>
      </c>
      <c r="AA291" s="66"/>
      <c r="AB291" s="68"/>
      <c r="AC291" s="26"/>
      <c r="AD291" s="68"/>
      <c r="AE291" s="63" t="s">
        <v>853</v>
      </c>
      <c r="AF291" s="63" t="s">
        <v>1077</v>
      </c>
      <c r="AG291" s="136"/>
      <c r="AH291" s="138"/>
      <c r="AI291" s="136"/>
      <c r="AJ291" s="140" t="s">
        <v>1306</v>
      </c>
      <c r="AK291" s="136"/>
      <c r="AL291" s="119"/>
      <c r="AM291" s="119" t="s">
        <v>1398</v>
      </c>
      <c r="AN291" s="119">
        <v>500</v>
      </c>
      <c r="AO291" s="119">
        <v>39.700000000000003</v>
      </c>
      <c r="AP291" s="119">
        <f t="shared" si="6"/>
        <v>7.9400000000000012E-2</v>
      </c>
    </row>
    <row r="292" spans="1:42" ht="39" x14ac:dyDescent="0.25">
      <c r="A292" s="131">
        <v>950</v>
      </c>
      <c r="B292" s="96" t="s">
        <v>724</v>
      </c>
      <c r="C292" s="97" t="s">
        <v>1521</v>
      </c>
      <c r="D292" s="97"/>
      <c r="E292" s="96"/>
      <c r="F292" s="173"/>
      <c r="G292" s="173"/>
      <c r="H292" s="173"/>
      <c r="I292" s="214"/>
      <c r="J292" s="176"/>
      <c r="K292" s="98"/>
      <c r="L292" s="214"/>
      <c r="M292" s="179"/>
      <c r="N292" s="11"/>
      <c r="O292" s="181"/>
      <c r="P292" s="181"/>
      <c r="Q292" s="216"/>
      <c r="R292" s="215"/>
      <c r="S292" s="11"/>
      <c r="T292" s="184"/>
      <c r="U292" s="173"/>
      <c r="V292" s="61">
        <f t="shared" si="5"/>
        <v>0</v>
      </c>
      <c r="W292" s="195"/>
      <c r="X292" s="66"/>
      <c r="Y292" s="66"/>
      <c r="Z292" s="67" t="s">
        <v>853</v>
      </c>
      <c r="AA292" s="66"/>
      <c r="AB292" s="68"/>
      <c r="AC292" s="26"/>
      <c r="AD292" s="68"/>
      <c r="AE292" s="63" t="s">
        <v>853</v>
      </c>
      <c r="AF292" s="63" t="s">
        <v>1077</v>
      </c>
      <c r="AG292" s="136"/>
      <c r="AH292" s="138"/>
      <c r="AI292" s="136"/>
      <c r="AJ292" s="140" t="s">
        <v>1306</v>
      </c>
      <c r="AK292" s="136"/>
      <c r="AL292" s="119"/>
      <c r="AM292" s="119" t="s">
        <v>1398</v>
      </c>
      <c r="AN292" s="119">
        <v>500</v>
      </c>
      <c r="AO292" s="119">
        <v>39.700000000000003</v>
      </c>
      <c r="AP292" s="119">
        <f t="shared" si="6"/>
        <v>7.9400000000000012E-2</v>
      </c>
    </row>
    <row r="293" spans="1:42" ht="39" x14ac:dyDescent="0.25">
      <c r="A293" s="131">
        <v>951</v>
      </c>
      <c r="B293" s="96" t="s">
        <v>725</v>
      </c>
      <c r="C293" s="97" t="s">
        <v>726</v>
      </c>
      <c r="D293" s="97"/>
      <c r="E293" s="96" t="s">
        <v>727</v>
      </c>
      <c r="F293" s="173"/>
      <c r="G293" s="173"/>
      <c r="H293" s="173"/>
      <c r="I293" s="214"/>
      <c r="J293" s="176"/>
      <c r="K293" s="98">
        <v>9</v>
      </c>
      <c r="L293" s="214"/>
      <c r="M293" s="179"/>
      <c r="N293" s="11"/>
      <c r="O293" s="181"/>
      <c r="P293" s="181">
        <v>75</v>
      </c>
      <c r="Q293" s="216">
        <v>6</v>
      </c>
      <c r="R293" s="215"/>
      <c r="S293" s="11"/>
      <c r="T293" s="184">
        <v>5</v>
      </c>
      <c r="U293" s="173"/>
      <c r="V293" s="61">
        <f t="shared" si="5"/>
        <v>95</v>
      </c>
      <c r="W293" s="195"/>
      <c r="X293" s="66"/>
      <c r="Y293" s="66"/>
      <c r="Z293" s="67" t="s">
        <v>853</v>
      </c>
      <c r="AA293" s="66"/>
      <c r="AB293" s="68"/>
      <c r="AC293" s="26"/>
      <c r="AD293" s="68"/>
      <c r="AE293" s="63" t="s">
        <v>853</v>
      </c>
      <c r="AF293" s="63" t="s">
        <v>1077</v>
      </c>
      <c r="AG293" s="136"/>
      <c r="AH293" s="138"/>
      <c r="AI293" s="136"/>
      <c r="AJ293" s="140" t="s">
        <v>1306</v>
      </c>
      <c r="AK293" s="136"/>
      <c r="AL293" s="119"/>
      <c r="AM293" s="119" t="s">
        <v>1405</v>
      </c>
      <c r="AN293" s="119">
        <v>1000</v>
      </c>
      <c r="AO293" s="119">
        <v>12.36</v>
      </c>
      <c r="AP293" s="119">
        <f t="shared" si="6"/>
        <v>1.2359999999999999E-2</v>
      </c>
    </row>
    <row r="294" spans="1:42" ht="39" x14ac:dyDescent="0.25">
      <c r="A294" s="131">
        <v>952</v>
      </c>
      <c r="B294" s="96" t="s">
        <v>725</v>
      </c>
      <c r="C294" s="97" t="s">
        <v>728</v>
      </c>
      <c r="D294" s="97"/>
      <c r="E294" s="96" t="s">
        <v>727</v>
      </c>
      <c r="F294" s="173"/>
      <c r="G294" s="173"/>
      <c r="H294" s="173"/>
      <c r="I294" s="214"/>
      <c r="J294" s="176"/>
      <c r="K294" s="98">
        <v>36</v>
      </c>
      <c r="L294" s="214">
        <v>2</v>
      </c>
      <c r="M294" s="179"/>
      <c r="N294" s="11"/>
      <c r="O294" s="181"/>
      <c r="P294" s="181">
        <v>75</v>
      </c>
      <c r="Q294" s="216"/>
      <c r="R294" s="215"/>
      <c r="S294" s="11">
        <v>9</v>
      </c>
      <c r="T294" s="184"/>
      <c r="U294" s="173"/>
      <c r="V294" s="61">
        <f t="shared" si="5"/>
        <v>122</v>
      </c>
      <c r="W294" s="195"/>
      <c r="X294" s="66" t="s">
        <v>1048</v>
      </c>
      <c r="Y294" s="66" t="s">
        <v>1049</v>
      </c>
      <c r="Z294" s="67">
        <v>18.48</v>
      </c>
      <c r="AA294" s="66"/>
      <c r="AB294" s="68"/>
      <c r="AC294" s="26"/>
      <c r="AD294" s="68"/>
      <c r="AE294" s="63" t="s">
        <v>853</v>
      </c>
      <c r="AF294" s="63" t="s">
        <v>1077</v>
      </c>
      <c r="AG294" s="136"/>
      <c r="AH294" s="138"/>
      <c r="AI294" s="136"/>
      <c r="AJ294" s="140" t="s">
        <v>1306</v>
      </c>
      <c r="AK294" s="136"/>
      <c r="AL294" s="119"/>
      <c r="AM294" s="119" t="s">
        <v>1405</v>
      </c>
      <c r="AN294" s="119">
        <v>1000</v>
      </c>
      <c r="AO294" s="119">
        <v>17.350000000000001</v>
      </c>
      <c r="AP294" s="119">
        <f t="shared" si="6"/>
        <v>1.7350000000000001E-2</v>
      </c>
    </row>
    <row r="295" spans="1:42" ht="39" x14ac:dyDescent="0.25">
      <c r="A295" s="131">
        <v>953</v>
      </c>
      <c r="B295" s="96" t="s">
        <v>725</v>
      </c>
      <c r="C295" s="97" t="s">
        <v>729</v>
      </c>
      <c r="D295" s="97"/>
      <c r="E295" s="96" t="s">
        <v>727</v>
      </c>
      <c r="F295" s="173"/>
      <c r="G295" s="173">
        <v>24</v>
      </c>
      <c r="H295" s="173"/>
      <c r="I295" s="214"/>
      <c r="J295" s="176"/>
      <c r="K295" s="98">
        <v>18</v>
      </c>
      <c r="L295" s="214">
        <v>2</v>
      </c>
      <c r="M295" s="179"/>
      <c r="N295" s="11"/>
      <c r="O295" s="181"/>
      <c r="P295" s="181">
        <v>75</v>
      </c>
      <c r="Q295" s="216"/>
      <c r="R295" s="215"/>
      <c r="S295" s="11">
        <v>9</v>
      </c>
      <c r="T295" s="184">
        <v>10</v>
      </c>
      <c r="U295" s="173"/>
      <c r="V295" s="61">
        <f t="shared" si="5"/>
        <v>138</v>
      </c>
      <c r="W295" s="195"/>
      <c r="X295" s="66" t="s">
        <v>1048</v>
      </c>
      <c r="Y295" s="66" t="s">
        <v>1049</v>
      </c>
      <c r="Z295" s="67">
        <v>21.81</v>
      </c>
      <c r="AA295" s="66"/>
      <c r="AB295" s="68"/>
      <c r="AC295" s="26"/>
      <c r="AD295" s="68"/>
      <c r="AE295" s="63" t="s">
        <v>853</v>
      </c>
      <c r="AF295" s="63" t="s">
        <v>1077</v>
      </c>
      <c r="AG295" s="136"/>
      <c r="AH295" s="138"/>
      <c r="AI295" s="136"/>
      <c r="AJ295" s="140" t="s">
        <v>1306</v>
      </c>
      <c r="AK295" s="136"/>
      <c r="AL295" s="119"/>
      <c r="AM295" s="119" t="s">
        <v>1405</v>
      </c>
      <c r="AN295" s="119">
        <v>1000</v>
      </c>
      <c r="AO295" s="119">
        <v>19.89</v>
      </c>
      <c r="AP295" s="119">
        <f t="shared" si="6"/>
        <v>1.9890000000000001E-2</v>
      </c>
    </row>
    <row r="296" spans="1:42" ht="26.25" x14ac:dyDescent="0.25">
      <c r="B296" s="99" t="s">
        <v>730</v>
      </c>
      <c r="C296" s="100" t="s">
        <v>1522</v>
      </c>
      <c r="D296" s="100"/>
      <c r="E296" s="101"/>
      <c r="F296" s="152"/>
      <c r="G296" s="152"/>
      <c r="H296" s="152"/>
      <c r="I296" s="217"/>
      <c r="J296" s="200"/>
      <c r="K296" s="102"/>
      <c r="L296" s="217"/>
      <c r="M296" s="203"/>
      <c r="N296" s="152"/>
      <c r="O296" s="200"/>
      <c r="P296" s="200"/>
      <c r="Q296" s="218"/>
      <c r="R296" s="219"/>
      <c r="S296" s="17"/>
      <c r="T296" s="204"/>
      <c r="U296" s="152"/>
      <c r="V296" s="61">
        <f t="shared" si="5"/>
        <v>0</v>
      </c>
      <c r="W296" s="195"/>
      <c r="X296" s="66"/>
      <c r="Y296" s="66"/>
      <c r="Z296" s="67"/>
      <c r="AA296" s="66"/>
      <c r="AB296" s="68"/>
      <c r="AC296" s="26"/>
      <c r="AD296" s="68"/>
      <c r="AE296" s="63" t="s">
        <v>853</v>
      </c>
      <c r="AF296" s="63" t="s">
        <v>1077</v>
      </c>
      <c r="AG296" s="136"/>
      <c r="AH296" s="138"/>
      <c r="AI296" s="136"/>
      <c r="AJ296" s="140"/>
      <c r="AK296" s="136"/>
      <c r="AL296" s="39"/>
      <c r="AM296" s="39"/>
      <c r="AN296" s="39"/>
      <c r="AO296" s="39"/>
      <c r="AP296" s="39"/>
    </row>
    <row r="297" spans="1:42" ht="78.75" x14ac:dyDescent="0.25">
      <c r="A297" s="131">
        <v>1001</v>
      </c>
      <c r="B297" s="96" t="s">
        <v>731</v>
      </c>
      <c r="C297" s="95" t="s">
        <v>732</v>
      </c>
      <c r="D297" s="95"/>
      <c r="E297" s="96" t="s">
        <v>733</v>
      </c>
      <c r="F297" s="173"/>
      <c r="G297" s="173"/>
      <c r="H297" s="173"/>
      <c r="I297" s="214">
        <v>4</v>
      </c>
      <c r="J297" s="176">
        <v>3</v>
      </c>
      <c r="K297" s="98">
        <v>10</v>
      </c>
      <c r="L297" s="214">
        <v>2</v>
      </c>
      <c r="M297" s="179"/>
      <c r="N297" s="11"/>
      <c r="O297" s="181"/>
      <c r="P297" s="181">
        <v>10</v>
      </c>
      <c r="Q297" s="216">
        <v>4</v>
      </c>
      <c r="R297" s="215"/>
      <c r="S297" s="11">
        <v>5</v>
      </c>
      <c r="T297" s="184"/>
      <c r="U297" s="173"/>
      <c r="V297" s="61">
        <f t="shared" si="5"/>
        <v>38</v>
      </c>
      <c r="W297" s="194"/>
      <c r="X297" s="111" t="s">
        <v>1050</v>
      </c>
      <c r="Y297" s="111" t="s">
        <v>1051</v>
      </c>
      <c r="Z297" s="112">
        <v>10.92</v>
      </c>
      <c r="AA297" s="111"/>
      <c r="AB297" s="68"/>
      <c r="AC297" s="26"/>
      <c r="AD297" s="68"/>
      <c r="AE297" s="63" t="s">
        <v>853</v>
      </c>
      <c r="AF297" s="63" t="s">
        <v>1077</v>
      </c>
      <c r="AG297" s="136"/>
      <c r="AH297" s="138" t="s">
        <v>1340</v>
      </c>
      <c r="AI297" s="148" t="s">
        <v>1341</v>
      </c>
      <c r="AJ297" s="140">
        <v>5.47</v>
      </c>
      <c r="AK297" s="140">
        <v>1.8233333333333333</v>
      </c>
      <c r="AL297" s="39"/>
      <c r="AM297" s="39" t="s">
        <v>1413</v>
      </c>
      <c r="AN297" s="39" t="s">
        <v>1414</v>
      </c>
      <c r="AO297" s="39">
        <v>13.17</v>
      </c>
      <c r="AP297" s="39">
        <v>4.3899999999999997</v>
      </c>
    </row>
    <row r="298" spans="1:42" ht="94.5" x14ac:dyDescent="0.25">
      <c r="A298" s="131">
        <v>1002</v>
      </c>
      <c r="B298" s="96" t="s">
        <v>734</v>
      </c>
      <c r="C298" s="95" t="s">
        <v>735</v>
      </c>
      <c r="D298" s="95"/>
      <c r="E298" s="103" t="s">
        <v>736</v>
      </c>
      <c r="F298" s="173"/>
      <c r="G298" s="173"/>
      <c r="H298" s="173">
        <v>2</v>
      </c>
      <c r="I298" s="214"/>
      <c r="J298" s="176"/>
      <c r="K298" s="98">
        <v>9</v>
      </c>
      <c r="L298" s="214"/>
      <c r="M298" s="179"/>
      <c r="N298" s="11"/>
      <c r="O298" s="181"/>
      <c r="P298" s="181"/>
      <c r="Q298" s="216"/>
      <c r="R298" s="215"/>
      <c r="S298" s="11"/>
      <c r="T298" s="184"/>
      <c r="U298" s="173"/>
      <c r="V298" s="61">
        <f t="shared" si="5"/>
        <v>11</v>
      </c>
      <c r="W298" s="195"/>
      <c r="X298" s="66"/>
      <c r="Y298" s="66"/>
      <c r="Z298" s="67" t="s">
        <v>853</v>
      </c>
      <c r="AA298" s="66"/>
      <c r="AB298" s="68"/>
      <c r="AC298" s="26"/>
      <c r="AD298" s="68"/>
      <c r="AE298" s="63" t="s">
        <v>853</v>
      </c>
      <c r="AF298" s="63" t="s">
        <v>1077</v>
      </c>
      <c r="AG298" s="136"/>
      <c r="AH298" s="138" t="s">
        <v>1342</v>
      </c>
      <c r="AI298" s="136" t="s">
        <v>1343</v>
      </c>
      <c r="AJ298" s="140">
        <v>31.64</v>
      </c>
      <c r="AK298" s="140">
        <v>2.6366666666666667</v>
      </c>
      <c r="AL298" s="119"/>
      <c r="AM298" s="119" t="s">
        <v>1415</v>
      </c>
      <c r="AN298" s="119" t="s">
        <v>1416</v>
      </c>
      <c r="AO298" s="119">
        <v>28.32</v>
      </c>
      <c r="AP298" s="119">
        <v>2.36</v>
      </c>
    </row>
    <row r="299" spans="1:42" ht="173.25" x14ac:dyDescent="0.25">
      <c r="A299" s="131">
        <v>1003</v>
      </c>
      <c r="B299" s="94" t="s">
        <v>734</v>
      </c>
      <c r="C299" s="95" t="s">
        <v>737</v>
      </c>
      <c r="D299" s="95"/>
      <c r="E299" s="103" t="s">
        <v>738</v>
      </c>
      <c r="F299" s="173"/>
      <c r="G299" s="173"/>
      <c r="H299" s="173">
        <v>5</v>
      </c>
      <c r="I299" s="214"/>
      <c r="J299" s="176"/>
      <c r="K299" s="98">
        <v>9</v>
      </c>
      <c r="L299" s="214"/>
      <c r="M299" s="179"/>
      <c r="N299" s="11"/>
      <c r="O299" s="181"/>
      <c r="P299" s="181"/>
      <c r="Q299" s="216"/>
      <c r="R299" s="215"/>
      <c r="S299" s="11"/>
      <c r="T299" s="184"/>
      <c r="U299" s="173"/>
      <c r="V299" s="61">
        <f t="shared" si="5"/>
        <v>14</v>
      </c>
      <c r="W299" s="195"/>
      <c r="X299" s="66"/>
      <c r="Y299" s="66"/>
      <c r="Z299" s="67" t="s">
        <v>853</v>
      </c>
      <c r="AA299" s="66"/>
      <c r="AB299" s="68"/>
      <c r="AC299" s="26"/>
      <c r="AD299" s="68"/>
      <c r="AE299" s="63" t="s">
        <v>853</v>
      </c>
      <c r="AF299" s="63" t="s">
        <v>1077</v>
      </c>
      <c r="AG299" s="119"/>
      <c r="AH299" s="120" t="s">
        <v>1344</v>
      </c>
      <c r="AI299" s="125" t="s">
        <v>1345</v>
      </c>
      <c r="AJ299" s="122">
        <v>35.5625</v>
      </c>
      <c r="AK299" s="126">
        <v>8.890625</v>
      </c>
      <c r="AL299" s="39"/>
      <c r="AM299" s="39" t="s">
        <v>1417</v>
      </c>
      <c r="AN299" s="39" t="s">
        <v>1418</v>
      </c>
      <c r="AO299" s="39">
        <v>40.44</v>
      </c>
      <c r="AP299" s="39">
        <v>10.11</v>
      </c>
    </row>
    <row r="300" spans="1:42" ht="141" x14ac:dyDescent="0.25">
      <c r="A300" s="131">
        <v>1004</v>
      </c>
      <c r="B300" s="94" t="s">
        <v>734</v>
      </c>
      <c r="C300" s="95" t="s">
        <v>739</v>
      </c>
      <c r="D300" s="95"/>
      <c r="E300" s="103" t="s">
        <v>738</v>
      </c>
      <c r="F300" s="173"/>
      <c r="G300" s="173"/>
      <c r="H300" s="173">
        <v>5</v>
      </c>
      <c r="I300" s="214"/>
      <c r="J300" s="176"/>
      <c r="K300" s="98">
        <v>9</v>
      </c>
      <c r="L300" s="214"/>
      <c r="M300" s="179"/>
      <c r="N300" s="11"/>
      <c r="O300" s="181"/>
      <c r="P300" s="181"/>
      <c r="Q300" s="216"/>
      <c r="R300" s="215"/>
      <c r="S300" s="11"/>
      <c r="T300" s="184"/>
      <c r="U300" s="173"/>
      <c r="V300" s="61">
        <f t="shared" si="5"/>
        <v>14</v>
      </c>
      <c r="W300" s="195"/>
      <c r="X300" s="66"/>
      <c r="Y300" s="66"/>
      <c r="Z300" s="67" t="s">
        <v>853</v>
      </c>
      <c r="AA300" s="66"/>
      <c r="AB300" s="68"/>
      <c r="AC300" s="26"/>
      <c r="AD300" s="68"/>
      <c r="AE300" s="63" t="s">
        <v>853</v>
      </c>
      <c r="AF300" s="63" t="s">
        <v>1077</v>
      </c>
      <c r="AG300" s="136"/>
      <c r="AH300" s="138" t="s">
        <v>1346</v>
      </c>
      <c r="AI300" s="146" t="s">
        <v>1347</v>
      </c>
      <c r="AJ300" s="139">
        <v>62.602564102564095</v>
      </c>
      <c r="AK300" s="147">
        <v>15.650641025641024</v>
      </c>
      <c r="AL300" s="119"/>
      <c r="AM300" s="119" t="s">
        <v>1415</v>
      </c>
      <c r="AN300" s="119" t="s">
        <v>1418</v>
      </c>
      <c r="AO300" s="119">
        <v>60.36</v>
      </c>
      <c r="AP300" s="119">
        <v>15.09</v>
      </c>
    </row>
    <row r="301" spans="1:42" ht="110.25" x14ac:dyDescent="0.25">
      <c r="A301" s="131">
        <v>1005</v>
      </c>
      <c r="B301" s="94" t="s">
        <v>734</v>
      </c>
      <c r="C301" s="95" t="s">
        <v>740</v>
      </c>
      <c r="D301" s="95"/>
      <c r="E301" s="103" t="s">
        <v>741</v>
      </c>
      <c r="F301" s="173"/>
      <c r="G301" s="173"/>
      <c r="H301" s="173"/>
      <c r="I301" s="214"/>
      <c r="J301" s="176"/>
      <c r="K301" s="98">
        <v>9</v>
      </c>
      <c r="L301" s="214"/>
      <c r="M301" s="179"/>
      <c r="N301" s="11"/>
      <c r="O301" s="181"/>
      <c r="P301" s="181"/>
      <c r="Q301" s="216"/>
      <c r="R301" s="215"/>
      <c r="S301" s="11"/>
      <c r="T301" s="184"/>
      <c r="U301" s="173"/>
      <c r="V301" s="61">
        <f t="shared" si="5"/>
        <v>9</v>
      </c>
      <c r="W301" s="195"/>
      <c r="X301" s="66"/>
      <c r="Y301" s="66"/>
      <c r="Z301" s="67" t="s">
        <v>853</v>
      </c>
      <c r="AA301" s="66"/>
      <c r="AB301" s="68"/>
      <c r="AC301" s="26"/>
      <c r="AD301" s="68"/>
      <c r="AE301" s="63" t="s">
        <v>853</v>
      </c>
      <c r="AF301" s="63" t="s">
        <v>1077</v>
      </c>
      <c r="AG301" s="119"/>
      <c r="AH301" s="120" t="s">
        <v>1348</v>
      </c>
      <c r="AI301" s="127" t="s">
        <v>1349</v>
      </c>
      <c r="AJ301" s="122">
        <v>12.870588235294118</v>
      </c>
      <c r="AK301" s="124">
        <v>3.2176470588235295</v>
      </c>
      <c r="AL301" s="39"/>
      <c r="AM301" s="39" t="s">
        <v>1417</v>
      </c>
      <c r="AN301" s="39" t="s">
        <v>1418</v>
      </c>
      <c r="AO301" s="39">
        <v>25.92</v>
      </c>
      <c r="AP301" s="39">
        <v>6.48</v>
      </c>
    </row>
    <row r="302" spans="1:42" ht="15.75" x14ac:dyDescent="0.25">
      <c r="A302" s="131">
        <v>1006</v>
      </c>
      <c r="B302" s="96" t="s">
        <v>742</v>
      </c>
      <c r="C302" s="95" t="s">
        <v>743</v>
      </c>
      <c r="D302" s="95"/>
      <c r="E302" s="96" t="s">
        <v>744</v>
      </c>
      <c r="F302" s="173"/>
      <c r="G302" s="173"/>
      <c r="H302" s="173">
        <v>3</v>
      </c>
      <c r="I302" s="214"/>
      <c r="J302" s="176">
        <v>2</v>
      </c>
      <c r="K302" s="98">
        <v>20</v>
      </c>
      <c r="L302" s="214"/>
      <c r="M302" s="179"/>
      <c r="N302" s="11"/>
      <c r="O302" s="181"/>
      <c r="P302" s="181">
        <v>3</v>
      </c>
      <c r="Q302" s="216">
        <v>3</v>
      </c>
      <c r="R302" s="215"/>
      <c r="S302" s="11"/>
      <c r="T302" s="184">
        <v>5</v>
      </c>
      <c r="U302" s="173"/>
      <c r="V302" s="61">
        <f t="shared" si="5"/>
        <v>36</v>
      </c>
      <c r="W302" s="194"/>
      <c r="X302" s="111" t="s">
        <v>1052</v>
      </c>
      <c r="Y302" s="111" t="s">
        <v>1053</v>
      </c>
      <c r="Z302" s="112">
        <v>39.520000000000003</v>
      </c>
      <c r="AA302" s="111"/>
      <c r="AB302" s="68"/>
      <c r="AC302" s="26"/>
      <c r="AD302" s="68"/>
      <c r="AE302" s="63" t="s">
        <v>853</v>
      </c>
      <c r="AF302" s="63" t="s">
        <v>1077</v>
      </c>
      <c r="AG302" s="136"/>
      <c r="AH302" s="138"/>
      <c r="AI302" s="136"/>
      <c r="AJ302" s="140" t="s">
        <v>1306</v>
      </c>
      <c r="AK302" s="140"/>
      <c r="AL302" s="39"/>
      <c r="AM302" s="39"/>
      <c r="AN302" s="39"/>
      <c r="AO302" s="39"/>
      <c r="AP302" s="39"/>
    </row>
    <row r="303" spans="1:42" ht="94.5" x14ac:dyDescent="0.25">
      <c r="A303" s="131">
        <v>1007</v>
      </c>
      <c r="B303" s="96" t="s">
        <v>745</v>
      </c>
      <c r="C303" s="95" t="s">
        <v>746</v>
      </c>
      <c r="D303" s="95"/>
      <c r="E303" s="96" t="s">
        <v>436</v>
      </c>
      <c r="F303" s="173"/>
      <c r="G303" s="173">
        <v>4</v>
      </c>
      <c r="H303" s="173">
        <v>2</v>
      </c>
      <c r="I303" s="214"/>
      <c r="J303" s="176"/>
      <c r="K303" s="98">
        <v>15</v>
      </c>
      <c r="L303" s="214"/>
      <c r="M303" s="179"/>
      <c r="N303" s="11"/>
      <c r="O303" s="181"/>
      <c r="P303" s="181">
        <v>2</v>
      </c>
      <c r="Q303" s="216"/>
      <c r="R303" s="215"/>
      <c r="S303" s="11"/>
      <c r="T303" s="184"/>
      <c r="U303" s="173"/>
      <c r="V303" s="61">
        <f t="shared" si="5"/>
        <v>23</v>
      </c>
      <c r="W303" s="195"/>
      <c r="X303" s="66"/>
      <c r="Y303" s="66"/>
      <c r="Z303" s="67" t="s">
        <v>853</v>
      </c>
      <c r="AA303" s="66"/>
      <c r="AB303" s="68"/>
      <c r="AC303" s="26"/>
      <c r="AD303" s="68"/>
      <c r="AE303" s="63" t="s">
        <v>853</v>
      </c>
      <c r="AF303" s="63" t="s">
        <v>1077</v>
      </c>
      <c r="AG303" s="136"/>
      <c r="AH303" s="138" t="s">
        <v>1350</v>
      </c>
      <c r="AI303" s="136" t="s">
        <v>1351</v>
      </c>
      <c r="AJ303" s="140">
        <v>41.34</v>
      </c>
      <c r="AK303" s="140">
        <v>10.334375</v>
      </c>
      <c r="AL303" s="119"/>
      <c r="AM303" s="119" t="s">
        <v>1415</v>
      </c>
      <c r="AN303" s="119" t="s">
        <v>1418</v>
      </c>
      <c r="AO303" s="119">
        <v>37.24</v>
      </c>
      <c r="AP303" s="119">
        <v>9.31</v>
      </c>
    </row>
    <row r="304" spans="1:42" ht="153.75" x14ac:dyDescent="0.25">
      <c r="A304" s="131">
        <v>1008</v>
      </c>
      <c r="B304" s="96" t="s">
        <v>747</v>
      </c>
      <c r="C304" s="95" t="s">
        <v>748</v>
      </c>
      <c r="D304" s="95"/>
      <c r="E304" s="96" t="s">
        <v>436</v>
      </c>
      <c r="F304" s="173"/>
      <c r="G304" s="173">
        <v>6</v>
      </c>
      <c r="H304" s="173">
        <v>5</v>
      </c>
      <c r="I304" s="214"/>
      <c r="J304" s="176"/>
      <c r="K304" s="98">
        <v>3</v>
      </c>
      <c r="L304" s="214"/>
      <c r="M304" s="179"/>
      <c r="N304" s="11"/>
      <c r="O304" s="181"/>
      <c r="P304" s="181">
        <v>4</v>
      </c>
      <c r="Q304" s="216"/>
      <c r="R304" s="215">
        <v>6</v>
      </c>
      <c r="S304" s="11"/>
      <c r="T304" s="184">
        <v>1</v>
      </c>
      <c r="U304" s="173"/>
      <c r="V304" s="61">
        <f t="shared" si="5"/>
        <v>25</v>
      </c>
      <c r="W304" s="195"/>
      <c r="X304" s="66"/>
      <c r="Y304" s="66"/>
      <c r="Z304" s="67" t="s">
        <v>853</v>
      </c>
      <c r="AA304" s="66"/>
      <c r="AB304" s="68"/>
      <c r="AC304" s="26"/>
      <c r="AD304" s="68"/>
      <c r="AE304" s="63" t="s">
        <v>853</v>
      </c>
      <c r="AF304" s="63" t="s">
        <v>1077</v>
      </c>
      <c r="AG304" s="119"/>
      <c r="AH304" s="120" t="s">
        <v>1352</v>
      </c>
      <c r="AI304" s="119" t="s">
        <v>1351</v>
      </c>
      <c r="AJ304" s="124">
        <v>45.53</v>
      </c>
      <c r="AK304" s="124">
        <v>11.38125</v>
      </c>
      <c r="AL304" s="39"/>
      <c r="AM304" s="39" t="s">
        <v>1415</v>
      </c>
      <c r="AN304" s="39" t="s">
        <v>1418</v>
      </c>
      <c r="AO304" s="39">
        <v>46.88</v>
      </c>
      <c r="AP304" s="39">
        <v>11.72</v>
      </c>
    </row>
    <row r="305" spans="1:42" ht="15.75" x14ac:dyDescent="0.25">
      <c r="A305" s="131">
        <v>1009</v>
      </c>
      <c r="B305" s="96" t="s">
        <v>749</v>
      </c>
      <c r="C305" s="97" t="s">
        <v>750</v>
      </c>
      <c r="D305" s="97"/>
      <c r="E305" s="96" t="s">
        <v>751</v>
      </c>
      <c r="F305" s="173">
        <v>2</v>
      </c>
      <c r="G305" s="173">
        <v>8</v>
      </c>
      <c r="H305" s="173">
        <v>5</v>
      </c>
      <c r="I305" s="214"/>
      <c r="J305" s="176"/>
      <c r="K305" s="98">
        <v>30</v>
      </c>
      <c r="L305" s="214"/>
      <c r="M305" s="179"/>
      <c r="N305" s="11"/>
      <c r="O305" s="181"/>
      <c r="P305" s="181">
        <v>10</v>
      </c>
      <c r="Q305" s="216"/>
      <c r="R305" s="215">
        <v>4</v>
      </c>
      <c r="S305" s="11">
        <v>10</v>
      </c>
      <c r="T305" s="184">
        <v>3</v>
      </c>
      <c r="U305" s="173"/>
      <c r="V305" s="61">
        <f t="shared" si="5"/>
        <v>72</v>
      </c>
      <c r="W305" s="194"/>
      <c r="X305" s="111" t="s">
        <v>1054</v>
      </c>
      <c r="Y305" s="111" t="s">
        <v>608</v>
      </c>
      <c r="Z305" s="112">
        <v>99.7</v>
      </c>
      <c r="AA305" s="111"/>
      <c r="AB305" s="68"/>
      <c r="AC305" s="26"/>
      <c r="AD305" s="68"/>
      <c r="AE305" s="63" t="s">
        <v>853</v>
      </c>
      <c r="AF305" s="63" t="s">
        <v>1077</v>
      </c>
      <c r="AG305" s="136"/>
      <c r="AH305" s="138"/>
      <c r="AI305" s="136"/>
      <c r="AJ305" s="140" t="s">
        <v>1306</v>
      </c>
      <c r="AK305" s="136"/>
      <c r="AL305" s="39"/>
      <c r="AM305" s="39"/>
      <c r="AN305" s="39"/>
      <c r="AO305" s="39"/>
      <c r="AP305" s="39"/>
    </row>
    <row r="306" spans="1:42" ht="15.75" x14ac:dyDescent="0.25">
      <c r="A306" s="131">
        <v>1010</v>
      </c>
      <c r="B306" s="96" t="s">
        <v>749</v>
      </c>
      <c r="C306" s="97" t="s">
        <v>752</v>
      </c>
      <c r="D306" s="97"/>
      <c r="E306" s="96" t="s">
        <v>608</v>
      </c>
      <c r="F306" s="173"/>
      <c r="G306" s="173"/>
      <c r="H306" s="173"/>
      <c r="I306" s="214"/>
      <c r="J306" s="176"/>
      <c r="K306" s="98">
        <v>9</v>
      </c>
      <c r="L306" s="214"/>
      <c r="M306" s="179"/>
      <c r="N306" s="11"/>
      <c r="O306" s="181"/>
      <c r="P306" s="181"/>
      <c r="Q306" s="216">
        <v>3</v>
      </c>
      <c r="R306" s="215">
        <v>4</v>
      </c>
      <c r="S306" s="11"/>
      <c r="T306" s="184"/>
      <c r="U306" s="173"/>
      <c r="V306" s="61">
        <f t="shared" si="5"/>
        <v>16</v>
      </c>
      <c r="W306" s="194"/>
      <c r="X306" s="111" t="s">
        <v>1054</v>
      </c>
      <c r="Y306" s="111" t="s">
        <v>608</v>
      </c>
      <c r="Z306" s="112">
        <v>99.7</v>
      </c>
      <c r="AA306" s="111"/>
      <c r="AB306" s="68"/>
      <c r="AC306" s="26"/>
      <c r="AD306" s="68"/>
      <c r="AE306" s="63" t="s">
        <v>853</v>
      </c>
      <c r="AF306" s="63" t="s">
        <v>1077</v>
      </c>
      <c r="AG306" s="136"/>
      <c r="AH306" s="138"/>
      <c r="AI306" s="136"/>
      <c r="AJ306" s="140" t="s">
        <v>1306</v>
      </c>
      <c r="AK306" s="136"/>
      <c r="AL306" s="39"/>
      <c r="AM306" s="39"/>
      <c r="AN306" s="39"/>
      <c r="AO306" s="39"/>
      <c r="AP306" s="39"/>
    </row>
    <row r="307" spans="1:42" ht="94.5" x14ac:dyDescent="0.25">
      <c r="A307" s="131">
        <v>1011</v>
      </c>
      <c r="B307" s="96" t="s">
        <v>753</v>
      </c>
      <c r="C307" s="95" t="s">
        <v>754</v>
      </c>
      <c r="D307" s="95"/>
      <c r="E307" s="96" t="s">
        <v>533</v>
      </c>
      <c r="F307" s="173">
        <v>4</v>
      </c>
      <c r="G307" s="173">
        <v>12</v>
      </c>
      <c r="H307" s="173">
        <v>5</v>
      </c>
      <c r="I307" s="214"/>
      <c r="J307" s="176"/>
      <c r="K307" s="98">
        <v>7</v>
      </c>
      <c r="L307" s="214"/>
      <c r="M307" s="179"/>
      <c r="N307" s="11"/>
      <c r="O307" s="176"/>
      <c r="P307" s="176">
        <v>10</v>
      </c>
      <c r="Q307" s="216"/>
      <c r="R307" s="215">
        <v>4</v>
      </c>
      <c r="S307" s="11">
        <v>4</v>
      </c>
      <c r="T307" s="184">
        <v>2</v>
      </c>
      <c r="U307" s="173"/>
      <c r="V307" s="61">
        <f t="shared" si="5"/>
        <v>48</v>
      </c>
      <c r="W307" s="195"/>
      <c r="X307" s="66" t="s">
        <v>1055</v>
      </c>
      <c r="Y307" s="66" t="s">
        <v>462</v>
      </c>
      <c r="Z307" s="67">
        <v>59.7</v>
      </c>
      <c r="AA307" s="66"/>
      <c r="AB307" s="68"/>
      <c r="AC307" s="26"/>
      <c r="AD307" s="68"/>
      <c r="AE307" s="63" t="s">
        <v>853</v>
      </c>
      <c r="AF307" s="63" t="s">
        <v>1077</v>
      </c>
      <c r="AG307" s="119"/>
      <c r="AH307" s="120" t="s">
        <v>1353</v>
      </c>
      <c r="AI307" s="125" t="s">
        <v>1349</v>
      </c>
      <c r="AJ307" s="122">
        <v>14.025</v>
      </c>
      <c r="AK307" s="124">
        <f>AJ307/4</f>
        <v>3.5062500000000001</v>
      </c>
      <c r="AL307" s="39"/>
      <c r="AM307" s="39" t="s">
        <v>1055</v>
      </c>
      <c r="AN307" s="39" t="s">
        <v>1418</v>
      </c>
      <c r="AO307" s="39">
        <v>60.2</v>
      </c>
      <c r="AP307" s="39">
        <v>15.05</v>
      </c>
    </row>
    <row r="308" spans="1:42" ht="126" x14ac:dyDescent="0.25">
      <c r="A308" s="131">
        <v>1012</v>
      </c>
      <c r="B308" s="96" t="s">
        <v>755</v>
      </c>
      <c r="C308" s="95" t="s">
        <v>756</v>
      </c>
      <c r="D308" s="95"/>
      <c r="E308" s="94" t="s">
        <v>275</v>
      </c>
      <c r="F308" s="173"/>
      <c r="G308" s="173">
        <v>4</v>
      </c>
      <c r="H308" s="173"/>
      <c r="I308" s="214"/>
      <c r="J308" s="176">
        <v>3</v>
      </c>
      <c r="K308" s="98">
        <v>9</v>
      </c>
      <c r="L308" s="214"/>
      <c r="M308" s="179"/>
      <c r="N308" s="11"/>
      <c r="O308" s="176"/>
      <c r="P308" s="176">
        <v>10</v>
      </c>
      <c r="Q308" s="216"/>
      <c r="R308" s="215"/>
      <c r="S308" s="11">
        <v>2</v>
      </c>
      <c r="T308" s="184"/>
      <c r="U308" s="173"/>
      <c r="V308" s="61">
        <f t="shared" si="5"/>
        <v>28</v>
      </c>
      <c r="W308" s="195"/>
      <c r="X308" s="66"/>
      <c r="Y308" s="66"/>
      <c r="Z308" s="67"/>
      <c r="AA308" s="66"/>
      <c r="AB308" s="68"/>
      <c r="AC308" s="26"/>
      <c r="AD308" s="68"/>
      <c r="AE308" s="63" t="s">
        <v>853</v>
      </c>
      <c r="AF308" s="63" t="s">
        <v>1077</v>
      </c>
      <c r="AG308" s="136"/>
      <c r="AH308" s="138" t="s">
        <v>1354</v>
      </c>
      <c r="AI308" s="136" t="s">
        <v>1355</v>
      </c>
      <c r="AJ308" s="139">
        <v>46.5625</v>
      </c>
      <c r="AK308" s="136"/>
      <c r="AL308" s="119"/>
      <c r="AM308" s="119" t="s">
        <v>1419</v>
      </c>
      <c r="AN308" s="119" t="s">
        <v>1420</v>
      </c>
      <c r="AO308" s="119">
        <v>25.8</v>
      </c>
      <c r="AP308" s="119">
        <v>0.51600000000000001</v>
      </c>
    </row>
    <row r="309" spans="1:42" ht="15.75" x14ac:dyDescent="0.25">
      <c r="A309" s="131">
        <v>1013</v>
      </c>
      <c r="B309" s="96" t="s">
        <v>757</v>
      </c>
      <c r="C309" s="97" t="s">
        <v>750</v>
      </c>
      <c r="D309" s="97"/>
      <c r="E309" s="96" t="s">
        <v>751</v>
      </c>
      <c r="F309" s="173">
        <v>2</v>
      </c>
      <c r="G309" s="173">
        <v>8</v>
      </c>
      <c r="H309" s="173">
        <v>5</v>
      </c>
      <c r="I309" s="214"/>
      <c r="J309" s="176">
        <v>5</v>
      </c>
      <c r="K309" s="98">
        <v>30</v>
      </c>
      <c r="L309" s="214"/>
      <c r="M309" s="179"/>
      <c r="N309" s="11"/>
      <c r="O309" s="176"/>
      <c r="P309" s="176">
        <v>10</v>
      </c>
      <c r="Q309" s="216"/>
      <c r="R309" s="215">
        <v>4</v>
      </c>
      <c r="S309" s="11">
        <v>10</v>
      </c>
      <c r="T309" s="184">
        <v>3</v>
      </c>
      <c r="U309" s="173"/>
      <c r="V309" s="61">
        <f t="shared" si="5"/>
        <v>77</v>
      </c>
      <c r="W309" s="194"/>
      <c r="X309" s="111" t="s">
        <v>1054</v>
      </c>
      <c r="Y309" s="111" t="s">
        <v>608</v>
      </c>
      <c r="Z309" s="112">
        <v>99.7</v>
      </c>
      <c r="AA309" s="111"/>
      <c r="AB309" s="68"/>
      <c r="AC309" s="26"/>
      <c r="AD309" s="68"/>
      <c r="AE309" s="63" t="s">
        <v>853</v>
      </c>
      <c r="AF309" s="63" t="s">
        <v>1077</v>
      </c>
      <c r="AG309" s="136"/>
      <c r="AH309" s="138"/>
      <c r="AI309" s="136"/>
      <c r="AJ309" s="140" t="s">
        <v>1306</v>
      </c>
      <c r="AK309" s="136"/>
      <c r="AL309" s="39"/>
      <c r="AM309" s="39"/>
      <c r="AN309" s="39"/>
      <c r="AO309" s="39"/>
      <c r="AP309" s="39"/>
    </row>
    <row r="310" spans="1:42" ht="15.75" x14ac:dyDescent="0.25">
      <c r="A310" s="131">
        <v>1014</v>
      </c>
      <c r="B310" s="96" t="s">
        <v>757</v>
      </c>
      <c r="C310" s="97" t="s">
        <v>752</v>
      </c>
      <c r="D310" s="97"/>
      <c r="E310" s="96" t="s">
        <v>608</v>
      </c>
      <c r="F310" s="173"/>
      <c r="G310" s="173"/>
      <c r="H310" s="173"/>
      <c r="I310" s="214"/>
      <c r="J310" s="176">
        <v>5</v>
      </c>
      <c r="K310" s="98">
        <v>9</v>
      </c>
      <c r="L310" s="214"/>
      <c r="M310" s="179"/>
      <c r="N310" s="11"/>
      <c r="O310" s="176"/>
      <c r="P310" s="176"/>
      <c r="Q310" s="216">
        <v>2</v>
      </c>
      <c r="R310" s="215">
        <v>4</v>
      </c>
      <c r="S310" s="11"/>
      <c r="T310" s="184"/>
      <c r="U310" s="173"/>
      <c r="V310" s="61">
        <f t="shared" si="5"/>
        <v>20</v>
      </c>
      <c r="W310" s="194"/>
      <c r="X310" s="111" t="s">
        <v>1054</v>
      </c>
      <c r="Y310" s="111" t="s">
        <v>608</v>
      </c>
      <c r="Z310" s="112">
        <v>99.7</v>
      </c>
      <c r="AA310" s="111"/>
      <c r="AB310" s="68"/>
      <c r="AC310" s="26"/>
      <c r="AD310" s="68"/>
      <c r="AE310" s="63" t="s">
        <v>853</v>
      </c>
      <c r="AF310" s="63" t="s">
        <v>1077</v>
      </c>
      <c r="AG310" s="136"/>
      <c r="AH310" s="138"/>
      <c r="AI310" s="136"/>
      <c r="AJ310" s="140" t="s">
        <v>1306</v>
      </c>
      <c r="AK310" s="136"/>
      <c r="AL310" s="39"/>
      <c r="AM310" s="39"/>
      <c r="AN310" s="39"/>
      <c r="AO310" s="39"/>
      <c r="AP310" s="39"/>
    </row>
    <row r="311" spans="1:42" ht="15.75" x14ac:dyDescent="0.25">
      <c r="A311" s="131">
        <v>1015</v>
      </c>
      <c r="B311" s="96" t="s">
        <v>682</v>
      </c>
      <c r="C311" s="97" t="s">
        <v>758</v>
      </c>
      <c r="D311" s="97"/>
      <c r="E311" s="96" t="s">
        <v>759</v>
      </c>
      <c r="F311" s="173"/>
      <c r="G311" s="173"/>
      <c r="H311" s="173">
        <v>10</v>
      </c>
      <c r="I311" s="214"/>
      <c r="J311" s="176">
        <v>10</v>
      </c>
      <c r="K311" s="98"/>
      <c r="L311" s="214"/>
      <c r="M311" s="179"/>
      <c r="N311" s="11"/>
      <c r="O311" s="176"/>
      <c r="P311" s="176">
        <v>30</v>
      </c>
      <c r="Q311" s="216">
        <v>10</v>
      </c>
      <c r="R311" s="215">
        <v>6</v>
      </c>
      <c r="S311" s="11"/>
      <c r="T311" s="184"/>
      <c r="U311" s="173"/>
      <c r="V311" s="61">
        <f t="shared" si="5"/>
        <v>66</v>
      </c>
      <c r="W311" s="194"/>
      <c r="X311" s="111" t="s">
        <v>1056</v>
      </c>
      <c r="Y311" s="111" t="s">
        <v>1057</v>
      </c>
      <c r="Z311" s="112">
        <v>5.9</v>
      </c>
      <c r="AA311" s="111"/>
      <c r="AB311" s="68"/>
      <c r="AC311" s="26"/>
      <c r="AD311" s="68"/>
      <c r="AE311" s="63" t="s">
        <v>853</v>
      </c>
      <c r="AF311" s="63" t="s">
        <v>1077</v>
      </c>
      <c r="AG311" s="136"/>
      <c r="AH311" s="138"/>
      <c r="AI311" s="136"/>
      <c r="AJ311" s="140" t="s">
        <v>1306</v>
      </c>
      <c r="AK311" s="136"/>
      <c r="AL311" s="39"/>
      <c r="AM311" s="39"/>
      <c r="AN311" s="39"/>
      <c r="AO311" s="39"/>
      <c r="AP311" s="39"/>
    </row>
    <row r="312" spans="1:42" ht="15.75" x14ac:dyDescent="0.25">
      <c r="A312" s="131">
        <v>1016</v>
      </c>
      <c r="B312" s="96" t="s">
        <v>713</v>
      </c>
      <c r="C312" s="97" t="s">
        <v>760</v>
      </c>
      <c r="D312" s="97"/>
      <c r="E312" s="96" t="s">
        <v>761</v>
      </c>
      <c r="F312" s="173"/>
      <c r="G312" s="173"/>
      <c r="H312" s="173">
        <v>10</v>
      </c>
      <c r="I312" s="214"/>
      <c r="J312" s="176">
        <v>10</v>
      </c>
      <c r="K312" s="98"/>
      <c r="L312" s="214"/>
      <c r="M312" s="179"/>
      <c r="N312" s="11"/>
      <c r="O312" s="176"/>
      <c r="P312" s="176">
        <v>30</v>
      </c>
      <c r="Q312" s="216"/>
      <c r="R312" s="215">
        <v>6</v>
      </c>
      <c r="S312" s="11"/>
      <c r="T312" s="184"/>
      <c r="U312" s="173"/>
      <c r="V312" s="61">
        <f t="shared" si="5"/>
        <v>56</v>
      </c>
      <c r="W312" s="194"/>
      <c r="X312" s="111" t="s">
        <v>1056</v>
      </c>
      <c r="Y312" s="111" t="s">
        <v>1057</v>
      </c>
      <c r="Z312" s="112">
        <v>4.9000000000000004</v>
      </c>
      <c r="AA312" s="111"/>
      <c r="AB312" s="68"/>
      <c r="AC312" s="26"/>
      <c r="AD312" s="68"/>
      <c r="AE312" s="63" t="s">
        <v>853</v>
      </c>
      <c r="AF312" s="63" t="s">
        <v>1077</v>
      </c>
      <c r="AG312" s="136"/>
      <c r="AH312" s="138"/>
      <c r="AI312" s="136"/>
      <c r="AJ312" s="140" t="s">
        <v>1306</v>
      </c>
      <c r="AK312" s="136"/>
      <c r="AL312" s="39"/>
      <c r="AM312" s="39"/>
      <c r="AN312" s="39"/>
      <c r="AO312" s="39"/>
      <c r="AP312" s="39"/>
    </row>
    <row r="313" spans="1:42" ht="15.75" x14ac:dyDescent="0.25">
      <c r="B313" s="99" t="s">
        <v>762</v>
      </c>
      <c r="C313" s="104"/>
      <c r="D313" s="104"/>
      <c r="E313" s="101"/>
      <c r="F313" s="152"/>
      <c r="G313" s="152"/>
      <c r="H313" s="152"/>
      <c r="I313" s="217"/>
      <c r="J313" s="200"/>
      <c r="K313" s="102"/>
      <c r="L313" s="217"/>
      <c r="M313" s="203"/>
      <c r="N313" s="152"/>
      <c r="O313" s="200"/>
      <c r="P313" s="200"/>
      <c r="Q313" s="218"/>
      <c r="R313" s="219"/>
      <c r="S313" s="17"/>
      <c r="T313" s="204"/>
      <c r="U313" s="152"/>
      <c r="V313" s="61">
        <f t="shared" si="5"/>
        <v>0</v>
      </c>
      <c r="W313" s="195"/>
      <c r="X313" s="66"/>
      <c r="Y313" s="66"/>
      <c r="Z313" s="67"/>
      <c r="AA313" s="66"/>
      <c r="AB313" s="68"/>
      <c r="AC313" s="26"/>
      <c r="AD313" s="68"/>
      <c r="AE313" s="63" t="s">
        <v>853</v>
      </c>
      <c r="AF313" s="63" t="s">
        <v>1077</v>
      </c>
      <c r="AG313" s="136"/>
      <c r="AH313" s="138"/>
      <c r="AI313" s="136"/>
      <c r="AJ313" s="140"/>
      <c r="AK313" s="136"/>
      <c r="AL313" s="39"/>
      <c r="AM313" s="39"/>
      <c r="AN313" s="39"/>
      <c r="AO313" s="39"/>
      <c r="AP313" s="39"/>
    </row>
    <row r="314" spans="1:42" ht="94.5" x14ac:dyDescent="0.25">
      <c r="A314" s="131">
        <v>2001</v>
      </c>
      <c r="B314" s="94" t="s">
        <v>763</v>
      </c>
      <c r="C314" s="95" t="s">
        <v>764</v>
      </c>
      <c r="D314" s="95"/>
      <c r="E314" s="96" t="s">
        <v>765</v>
      </c>
      <c r="F314" s="173"/>
      <c r="G314" s="173"/>
      <c r="H314" s="173"/>
      <c r="I314" s="214"/>
      <c r="J314" s="176"/>
      <c r="K314" s="98">
        <v>4</v>
      </c>
      <c r="L314" s="214"/>
      <c r="M314" s="179">
        <v>4</v>
      </c>
      <c r="N314" s="11"/>
      <c r="O314" s="176"/>
      <c r="P314" s="176"/>
      <c r="Q314" s="216"/>
      <c r="R314" s="215"/>
      <c r="S314" s="11">
        <v>2</v>
      </c>
      <c r="T314" s="184">
        <v>1</v>
      </c>
      <c r="U314" s="173"/>
      <c r="V314" s="61">
        <f t="shared" si="5"/>
        <v>11</v>
      </c>
      <c r="W314" s="195"/>
      <c r="X314" s="66"/>
      <c r="Y314" s="66"/>
      <c r="Z314" s="67" t="s">
        <v>1058</v>
      </c>
      <c r="AA314" s="66"/>
      <c r="AB314" s="68"/>
      <c r="AC314" s="26"/>
      <c r="AD314" s="68"/>
      <c r="AE314" s="63" t="s">
        <v>853</v>
      </c>
      <c r="AF314" s="63" t="s">
        <v>1077</v>
      </c>
      <c r="AG314" s="119"/>
      <c r="AH314" s="120" t="s">
        <v>1356</v>
      </c>
      <c r="AI314" s="119" t="s">
        <v>1357</v>
      </c>
      <c r="AJ314" s="124">
        <v>61.94</v>
      </c>
      <c r="AK314" s="119"/>
      <c r="AL314" s="39"/>
      <c r="AM314" s="39" t="s">
        <v>1421</v>
      </c>
      <c r="AN314" s="39">
        <v>60</v>
      </c>
      <c r="AO314" s="39">
        <v>32.25</v>
      </c>
      <c r="AP314" s="39">
        <v>0.53749999999999998</v>
      </c>
    </row>
    <row r="315" spans="1:42" ht="126" x14ac:dyDescent="0.25">
      <c r="A315" s="131">
        <v>2002</v>
      </c>
      <c r="B315" s="94" t="s">
        <v>766</v>
      </c>
      <c r="C315" s="95" t="s">
        <v>767</v>
      </c>
      <c r="D315" s="95"/>
      <c r="E315" s="96" t="s">
        <v>768</v>
      </c>
      <c r="F315" s="173"/>
      <c r="G315" s="173"/>
      <c r="H315" s="173"/>
      <c r="I315" s="214"/>
      <c r="J315" s="176"/>
      <c r="K315" s="98">
        <v>10</v>
      </c>
      <c r="L315" s="214"/>
      <c r="M315" s="179"/>
      <c r="N315" s="11"/>
      <c r="O315" s="176"/>
      <c r="P315" s="176"/>
      <c r="Q315" s="216"/>
      <c r="R315" s="215"/>
      <c r="S315" s="11"/>
      <c r="T315" s="184"/>
      <c r="U315" s="173"/>
      <c r="V315" s="61">
        <f t="shared" si="5"/>
        <v>10</v>
      </c>
      <c r="W315" s="195"/>
      <c r="X315" s="66"/>
      <c r="Y315" s="66"/>
      <c r="Z315" s="67" t="s">
        <v>1058</v>
      </c>
      <c r="AA315" s="66"/>
      <c r="AB315" s="68"/>
      <c r="AC315" s="26"/>
      <c r="AD315" s="68"/>
      <c r="AE315" s="63" t="s">
        <v>853</v>
      </c>
      <c r="AF315" s="63" t="s">
        <v>1077</v>
      </c>
      <c r="AG315" s="119"/>
      <c r="AH315" s="120" t="s">
        <v>1358</v>
      </c>
      <c r="AI315" s="119" t="s">
        <v>1359</v>
      </c>
      <c r="AJ315" s="124">
        <v>20.9</v>
      </c>
      <c r="AK315" s="119"/>
      <c r="AL315" s="39"/>
      <c r="AM315" s="39" t="s">
        <v>1407</v>
      </c>
      <c r="AN315" s="39">
        <v>1</v>
      </c>
      <c r="AO315" s="39">
        <v>27</v>
      </c>
      <c r="AP315" s="39">
        <v>27</v>
      </c>
    </row>
    <row r="316" spans="1:42" ht="126" x14ac:dyDescent="0.25">
      <c r="A316" s="131">
        <v>2003</v>
      </c>
      <c r="B316" s="94" t="s">
        <v>769</v>
      </c>
      <c r="C316" s="95" t="s">
        <v>770</v>
      </c>
      <c r="D316" s="95"/>
      <c r="E316" s="96" t="s">
        <v>771</v>
      </c>
      <c r="F316" s="173"/>
      <c r="G316" s="173">
        <v>6</v>
      </c>
      <c r="H316" s="173"/>
      <c r="I316" s="214"/>
      <c r="J316" s="176">
        <v>5</v>
      </c>
      <c r="K316" s="98">
        <v>100</v>
      </c>
      <c r="L316" s="214"/>
      <c r="M316" s="179"/>
      <c r="N316" s="11"/>
      <c r="O316" s="176"/>
      <c r="P316" s="176"/>
      <c r="Q316" s="216"/>
      <c r="R316" s="215"/>
      <c r="S316" s="11"/>
      <c r="T316" s="184"/>
      <c r="U316" s="173"/>
      <c r="V316" s="61">
        <f t="shared" si="5"/>
        <v>111</v>
      </c>
      <c r="W316" s="195"/>
      <c r="X316" s="66"/>
      <c r="Y316" s="66"/>
      <c r="Z316" s="67" t="s">
        <v>1058</v>
      </c>
      <c r="AA316" s="66"/>
      <c r="AB316" s="68"/>
      <c r="AC316" s="26"/>
      <c r="AD316" s="68"/>
      <c r="AE316" s="63" t="s">
        <v>853</v>
      </c>
      <c r="AF316" s="63" t="s">
        <v>1077</v>
      </c>
      <c r="AG316" s="119"/>
      <c r="AH316" s="120" t="s">
        <v>1358</v>
      </c>
      <c r="AI316" s="119" t="s">
        <v>1360</v>
      </c>
      <c r="AJ316" s="124">
        <v>23.144444444444442</v>
      </c>
      <c r="AK316" s="124">
        <v>1.9287037037037036</v>
      </c>
      <c r="AL316" s="39"/>
      <c r="AM316" s="39" t="s">
        <v>1422</v>
      </c>
      <c r="AN316" s="39" t="s">
        <v>1423</v>
      </c>
      <c r="AO316" s="39">
        <v>27.36</v>
      </c>
      <c r="AP316" s="39">
        <v>2.2799999999999998</v>
      </c>
    </row>
    <row r="317" spans="1:42" ht="78.75" x14ac:dyDescent="0.25">
      <c r="A317" s="131">
        <v>2004</v>
      </c>
      <c r="B317" s="94" t="s">
        <v>772</v>
      </c>
      <c r="C317" s="105" t="s">
        <v>773</v>
      </c>
      <c r="D317" s="105"/>
      <c r="E317" s="96" t="s">
        <v>774</v>
      </c>
      <c r="F317" s="173"/>
      <c r="G317" s="173">
        <v>1</v>
      </c>
      <c r="H317" s="173"/>
      <c r="I317" s="214"/>
      <c r="J317" s="176"/>
      <c r="K317" s="98">
        <v>9</v>
      </c>
      <c r="L317" s="214"/>
      <c r="M317" s="179"/>
      <c r="N317" s="11"/>
      <c r="O317" s="176"/>
      <c r="P317" s="176">
        <v>1</v>
      </c>
      <c r="Q317" s="216"/>
      <c r="R317" s="215">
        <v>1</v>
      </c>
      <c r="S317" s="11">
        <v>3</v>
      </c>
      <c r="T317" s="184"/>
      <c r="U317" s="173"/>
      <c r="V317" s="61">
        <f t="shared" si="5"/>
        <v>15</v>
      </c>
      <c r="W317" s="195"/>
      <c r="X317" s="66"/>
      <c r="Y317" s="66"/>
      <c r="Z317" s="67" t="s">
        <v>1058</v>
      </c>
      <c r="AA317" s="66"/>
      <c r="AB317" s="68"/>
      <c r="AC317" s="26"/>
      <c r="AD317" s="68"/>
      <c r="AE317" s="63" t="s">
        <v>853</v>
      </c>
      <c r="AF317" s="63" t="s">
        <v>1077</v>
      </c>
      <c r="AG317" s="119"/>
      <c r="AH317" s="120" t="s">
        <v>1361</v>
      </c>
      <c r="AI317" s="119" t="s">
        <v>1359</v>
      </c>
      <c r="AJ317" s="124">
        <v>7.15</v>
      </c>
      <c r="AK317" s="119"/>
      <c r="AL317" s="39"/>
      <c r="AM317" s="39" t="s">
        <v>1424</v>
      </c>
      <c r="AN317" s="39">
        <v>1</v>
      </c>
      <c r="AO317" s="39">
        <v>10.039999999999999</v>
      </c>
      <c r="AP317" s="39">
        <v>10.039999999999999</v>
      </c>
    </row>
    <row r="318" spans="1:42" ht="110.25" x14ac:dyDescent="0.25">
      <c r="A318" s="131">
        <v>2005</v>
      </c>
      <c r="B318" s="94" t="s">
        <v>775</v>
      </c>
      <c r="C318" s="105" t="s">
        <v>776</v>
      </c>
      <c r="D318" s="105"/>
      <c r="E318" s="96" t="s">
        <v>768</v>
      </c>
      <c r="F318" s="173"/>
      <c r="G318" s="173"/>
      <c r="H318" s="173"/>
      <c r="I318" s="214"/>
      <c r="J318" s="176"/>
      <c r="K318" s="98">
        <v>10</v>
      </c>
      <c r="L318" s="214"/>
      <c r="M318" s="179"/>
      <c r="N318" s="11"/>
      <c r="O318" s="176"/>
      <c r="P318" s="176"/>
      <c r="Q318" s="216"/>
      <c r="R318" s="215">
        <v>1</v>
      </c>
      <c r="S318" s="11"/>
      <c r="T318" s="184"/>
      <c r="U318" s="173"/>
      <c r="V318" s="61">
        <f t="shared" si="5"/>
        <v>11</v>
      </c>
      <c r="W318" s="195"/>
      <c r="X318" s="66"/>
      <c r="Y318" s="66"/>
      <c r="Z318" s="67" t="s">
        <v>1058</v>
      </c>
      <c r="AA318" s="66"/>
      <c r="AB318" s="68"/>
      <c r="AC318" s="26"/>
      <c r="AD318" s="68"/>
      <c r="AE318" s="63" t="s">
        <v>853</v>
      </c>
      <c r="AF318" s="63" t="s">
        <v>1077</v>
      </c>
      <c r="AG318" s="119"/>
      <c r="AH318" s="120" t="s">
        <v>1362</v>
      </c>
      <c r="AI318" s="119" t="s">
        <v>1359</v>
      </c>
      <c r="AJ318" s="124">
        <v>29.5</v>
      </c>
      <c r="AK318" s="119"/>
      <c r="AL318" s="39"/>
      <c r="AM318" s="39" t="s">
        <v>1407</v>
      </c>
      <c r="AN318" s="39">
        <v>1</v>
      </c>
      <c r="AO318" s="39">
        <v>30.86</v>
      </c>
      <c r="AP318" s="39">
        <v>30.86</v>
      </c>
    </row>
    <row r="319" spans="1:42" ht="141.75" x14ac:dyDescent="0.25">
      <c r="A319" s="131">
        <v>2006</v>
      </c>
      <c r="B319" s="94" t="s">
        <v>777</v>
      </c>
      <c r="C319" s="105" t="s">
        <v>778</v>
      </c>
      <c r="D319" s="105"/>
      <c r="E319" s="96"/>
      <c r="F319" s="173"/>
      <c r="G319" s="173">
        <v>10</v>
      </c>
      <c r="H319" s="173"/>
      <c r="I319" s="214"/>
      <c r="J319" s="176">
        <v>4</v>
      </c>
      <c r="K319" s="98">
        <v>180</v>
      </c>
      <c r="L319" s="214"/>
      <c r="M319" s="179"/>
      <c r="N319" s="11"/>
      <c r="O319" s="176"/>
      <c r="P319" s="176"/>
      <c r="Q319" s="216"/>
      <c r="R319" s="215">
        <v>1</v>
      </c>
      <c r="S319" s="11">
        <v>2</v>
      </c>
      <c r="T319" s="184"/>
      <c r="U319" s="173"/>
      <c r="V319" s="61">
        <f t="shared" si="5"/>
        <v>197</v>
      </c>
      <c r="W319" s="195"/>
      <c r="X319" s="66"/>
      <c r="Y319" s="66"/>
      <c r="Z319" s="67" t="s">
        <v>1058</v>
      </c>
      <c r="AA319" s="66"/>
      <c r="AB319" s="68"/>
      <c r="AC319" s="26"/>
      <c r="AD319" s="68"/>
      <c r="AE319" s="63" t="s">
        <v>853</v>
      </c>
      <c r="AF319" s="63" t="s">
        <v>1077</v>
      </c>
      <c r="AG319" s="119"/>
      <c r="AH319" s="120" t="s">
        <v>1363</v>
      </c>
      <c r="AI319" s="127" t="s">
        <v>1364</v>
      </c>
      <c r="AJ319" s="127">
        <v>24.25</v>
      </c>
      <c r="AK319" s="126">
        <v>4.041666666666667</v>
      </c>
      <c r="AL319" s="39"/>
      <c r="AM319" s="39" t="s">
        <v>1422</v>
      </c>
      <c r="AN319" s="39" t="s">
        <v>1425</v>
      </c>
      <c r="AO319" s="39">
        <v>27.72</v>
      </c>
      <c r="AP319" s="39">
        <v>4.62</v>
      </c>
    </row>
    <row r="320" spans="1:42" ht="141" x14ac:dyDescent="0.25">
      <c r="A320" s="131">
        <v>2007</v>
      </c>
      <c r="B320" s="94" t="s">
        <v>779</v>
      </c>
      <c r="C320" s="95" t="s">
        <v>780</v>
      </c>
      <c r="D320" s="95"/>
      <c r="E320" s="96" t="s">
        <v>781</v>
      </c>
      <c r="F320" s="173"/>
      <c r="G320" s="173">
        <v>6</v>
      </c>
      <c r="H320" s="173"/>
      <c r="I320" s="214"/>
      <c r="J320" s="176"/>
      <c r="K320" s="98">
        <v>9</v>
      </c>
      <c r="L320" s="214"/>
      <c r="M320" s="179"/>
      <c r="N320" s="11"/>
      <c r="O320" s="176"/>
      <c r="P320" s="176"/>
      <c r="Q320" s="216"/>
      <c r="R320" s="215"/>
      <c r="S320" s="11"/>
      <c r="T320" s="184"/>
      <c r="U320" s="173"/>
      <c r="V320" s="61">
        <f t="shared" ref="V320:V327" si="7">SUM(F320:U320)</f>
        <v>15</v>
      </c>
      <c r="W320" s="195"/>
      <c r="X320" s="66"/>
      <c r="Y320" s="66"/>
      <c r="Z320" s="67" t="s">
        <v>1058</v>
      </c>
      <c r="AA320" s="66"/>
      <c r="AB320" s="68"/>
      <c r="AC320" s="26"/>
      <c r="AD320" s="68"/>
      <c r="AE320" s="63" t="s">
        <v>853</v>
      </c>
      <c r="AF320" s="63" t="s">
        <v>1077</v>
      </c>
      <c r="AG320" s="119"/>
      <c r="AH320" s="120" t="s">
        <v>1365</v>
      </c>
      <c r="AI320" s="119" t="s">
        <v>1351</v>
      </c>
      <c r="AJ320" s="124">
        <v>29.05</v>
      </c>
      <c r="AK320" s="124">
        <v>7.2624999999999993</v>
      </c>
      <c r="AL320" s="39"/>
      <c r="AM320" s="39" t="s">
        <v>1415</v>
      </c>
      <c r="AN320" s="39" t="s">
        <v>1426</v>
      </c>
      <c r="AO320" s="39">
        <v>31.72</v>
      </c>
      <c r="AP320" s="39">
        <v>7.93</v>
      </c>
    </row>
    <row r="321" spans="1:42" ht="78.75" x14ac:dyDescent="0.25">
      <c r="A321" s="131">
        <v>2008</v>
      </c>
      <c r="B321" s="94" t="s">
        <v>782</v>
      </c>
      <c r="C321" s="106" t="s">
        <v>783</v>
      </c>
      <c r="D321" s="106"/>
      <c r="E321" s="96" t="s">
        <v>784</v>
      </c>
      <c r="F321" s="173"/>
      <c r="G321" s="173"/>
      <c r="H321" s="173"/>
      <c r="I321" s="214"/>
      <c r="J321" s="176"/>
      <c r="K321" s="98">
        <v>10</v>
      </c>
      <c r="L321" s="214"/>
      <c r="M321" s="179"/>
      <c r="N321" s="11"/>
      <c r="O321" s="176"/>
      <c r="P321" s="176"/>
      <c r="Q321" s="216"/>
      <c r="R321" s="215"/>
      <c r="S321" s="11"/>
      <c r="T321" s="184"/>
      <c r="U321" s="173"/>
      <c r="V321" s="61">
        <f t="shared" si="7"/>
        <v>10</v>
      </c>
      <c r="W321" s="195"/>
      <c r="X321" s="66"/>
      <c r="Y321" s="66"/>
      <c r="Z321" s="67" t="s">
        <v>1058</v>
      </c>
      <c r="AA321" s="66"/>
      <c r="AB321" s="68"/>
      <c r="AC321" s="26"/>
      <c r="AD321" s="68"/>
      <c r="AE321" s="63" t="s">
        <v>853</v>
      </c>
      <c r="AF321" s="63" t="s">
        <v>1077</v>
      </c>
      <c r="AG321" s="119"/>
      <c r="AH321" s="120" t="s">
        <v>1366</v>
      </c>
      <c r="AI321" s="119" t="s">
        <v>1367</v>
      </c>
      <c r="AJ321" s="124">
        <v>0.83</v>
      </c>
      <c r="AK321" s="124">
        <v>13.261666666666665</v>
      </c>
      <c r="AL321" s="39"/>
      <c r="AM321" s="39" t="s">
        <v>1427</v>
      </c>
      <c r="AN321" s="39">
        <v>6</v>
      </c>
      <c r="AO321" s="39">
        <v>84.48</v>
      </c>
      <c r="AP321" s="39">
        <v>14.08</v>
      </c>
    </row>
    <row r="322" spans="1:42" ht="204.75" x14ac:dyDescent="0.25">
      <c r="A322" s="131">
        <v>2009</v>
      </c>
      <c r="B322" s="94" t="s">
        <v>785</v>
      </c>
      <c r="C322" s="95" t="s">
        <v>786</v>
      </c>
      <c r="D322" s="95"/>
      <c r="E322" s="96" t="s">
        <v>787</v>
      </c>
      <c r="F322" s="173"/>
      <c r="G322" s="173"/>
      <c r="H322" s="173"/>
      <c r="I322" s="214"/>
      <c r="J322" s="176"/>
      <c r="K322" s="98">
        <v>10</v>
      </c>
      <c r="L322" s="214"/>
      <c r="M322" s="179"/>
      <c r="N322" s="11"/>
      <c r="O322" s="176"/>
      <c r="P322" s="176"/>
      <c r="Q322" s="216"/>
      <c r="R322" s="215"/>
      <c r="S322" s="11"/>
      <c r="T322" s="184"/>
      <c r="U322" s="173"/>
      <c r="V322" s="61">
        <f t="shared" si="7"/>
        <v>10</v>
      </c>
      <c r="W322" s="195"/>
      <c r="X322" s="66"/>
      <c r="Y322" s="66"/>
      <c r="Z322" s="67" t="s">
        <v>1058</v>
      </c>
      <c r="AA322" s="66"/>
      <c r="AB322" s="68"/>
      <c r="AC322" s="26"/>
      <c r="AD322" s="68"/>
      <c r="AE322" s="63" t="s">
        <v>853</v>
      </c>
      <c r="AF322" s="63" t="s">
        <v>1077</v>
      </c>
      <c r="AG322" s="136"/>
      <c r="AH322" s="138" t="s">
        <v>1368</v>
      </c>
      <c r="AI322" s="136" t="s">
        <v>1369</v>
      </c>
      <c r="AJ322" s="140">
        <v>92.89</v>
      </c>
      <c r="AK322" s="136"/>
      <c r="AL322" s="119"/>
      <c r="AM322" s="119" t="s">
        <v>1417</v>
      </c>
      <c r="AN322" s="119" t="s">
        <v>1428</v>
      </c>
      <c r="AO322" s="119">
        <v>65.3</v>
      </c>
      <c r="AP322" s="119">
        <v>65.3</v>
      </c>
    </row>
    <row r="323" spans="1:42" ht="78.75" x14ac:dyDescent="0.25">
      <c r="A323" s="131">
        <v>2010</v>
      </c>
      <c r="B323" s="94" t="s">
        <v>788</v>
      </c>
      <c r="C323" s="105" t="s">
        <v>789</v>
      </c>
      <c r="D323" s="105"/>
      <c r="E323" s="96" t="s">
        <v>790</v>
      </c>
      <c r="F323" s="173"/>
      <c r="G323" s="173"/>
      <c r="H323" s="173"/>
      <c r="I323" s="214"/>
      <c r="J323" s="176"/>
      <c r="K323" s="98">
        <v>10</v>
      </c>
      <c r="L323" s="214"/>
      <c r="M323" s="179"/>
      <c r="N323" s="11"/>
      <c r="O323" s="176"/>
      <c r="P323" s="176"/>
      <c r="Q323" s="216"/>
      <c r="R323" s="215"/>
      <c r="S323" s="11"/>
      <c r="T323" s="184"/>
      <c r="U323" s="173"/>
      <c r="V323" s="61">
        <f t="shared" si="7"/>
        <v>10</v>
      </c>
      <c r="W323" s="195"/>
      <c r="X323" s="66"/>
      <c r="Y323" s="66"/>
      <c r="Z323" s="67" t="s">
        <v>1058</v>
      </c>
      <c r="AA323" s="66"/>
      <c r="AB323" s="68"/>
      <c r="AC323" s="26"/>
      <c r="AD323" s="68"/>
      <c r="AE323" s="63" t="s">
        <v>853</v>
      </c>
      <c r="AF323" s="63" t="s">
        <v>1077</v>
      </c>
      <c r="AG323" s="119"/>
      <c r="AH323" s="120" t="s">
        <v>1370</v>
      </c>
      <c r="AI323" s="128" t="s">
        <v>1371</v>
      </c>
      <c r="AJ323" s="124">
        <v>23.920454545454547</v>
      </c>
      <c r="AK323" s="119"/>
      <c r="AL323" s="39"/>
      <c r="AM323" s="39" t="s">
        <v>1429</v>
      </c>
      <c r="AN323" s="39">
        <v>5</v>
      </c>
      <c r="AO323" s="39">
        <v>29.8</v>
      </c>
      <c r="AP323" s="39">
        <v>5.96</v>
      </c>
    </row>
    <row r="324" spans="1:42" ht="78.75" x14ac:dyDescent="0.25">
      <c r="A324" s="131">
        <v>2011</v>
      </c>
      <c r="B324" s="94" t="s">
        <v>791</v>
      </c>
      <c r="C324" s="105" t="s">
        <v>792</v>
      </c>
      <c r="D324" s="105"/>
      <c r="E324" s="96" t="s">
        <v>790</v>
      </c>
      <c r="F324" s="173"/>
      <c r="G324" s="173"/>
      <c r="H324" s="173"/>
      <c r="I324" s="214"/>
      <c r="J324" s="176"/>
      <c r="K324" s="98">
        <v>10</v>
      </c>
      <c r="L324" s="214"/>
      <c r="M324" s="179"/>
      <c r="N324" s="11"/>
      <c r="O324" s="176"/>
      <c r="P324" s="176"/>
      <c r="Q324" s="216"/>
      <c r="R324" s="215"/>
      <c r="S324" s="11"/>
      <c r="T324" s="184"/>
      <c r="U324" s="173"/>
      <c r="V324" s="61">
        <f t="shared" si="7"/>
        <v>10</v>
      </c>
      <c r="W324" s="195"/>
      <c r="X324" s="66"/>
      <c r="Y324" s="66"/>
      <c r="Z324" s="67" t="s">
        <v>1058</v>
      </c>
      <c r="AA324" s="66"/>
      <c r="AB324" s="68"/>
      <c r="AC324" s="26"/>
      <c r="AD324" s="68"/>
      <c r="AE324" s="63" t="s">
        <v>853</v>
      </c>
      <c r="AF324" s="63" t="s">
        <v>1077</v>
      </c>
      <c r="AG324" s="119"/>
      <c r="AH324" s="120" t="s">
        <v>1372</v>
      </c>
      <c r="AI324" s="128" t="s">
        <v>1371</v>
      </c>
      <c r="AJ324" s="124">
        <v>18.47</v>
      </c>
      <c r="AK324" s="119"/>
      <c r="AL324" s="39"/>
      <c r="AM324" s="39" t="s">
        <v>1429</v>
      </c>
      <c r="AN324" s="39">
        <v>5</v>
      </c>
      <c r="AO324" s="39">
        <v>23</v>
      </c>
      <c r="AP324" s="39">
        <v>4.5999999999999996</v>
      </c>
    </row>
    <row r="325" spans="1:42" ht="102.75" x14ac:dyDescent="0.25">
      <c r="A325" s="131">
        <v>2012</v>
      </c>
      <c r="B325" s="94" t="s">
        <v>793</v>
      </c>
      <c r="C325" s="95" t="s">
        <v>794</v>
      </c>
      <c r="D325" s="95"/>
      <c r="E325" s="96" t="s">
        <v>738</v>
      </c>
      <c r="F325" s="173"/>
      <c r="G325" s="173"/>
      <c r="H325" s="173"/>
      <c r="I325" s="214"/>
      <c r="J325" s="176"/>
      <c r="K325" s="98">
        <v>9</v>
      </c>
      <c r="L325" s="214"/>
      <c r="M325" s="179"/>
      <c r="N325" s="11"/>
      <c r="O325" s="176"/>
      <c r="P325" s="176"/>
      <c r="Q325" s="216"/>
      <c r="R325" s="215"/>
      <c r="S325" s="11"/>
      <c r="T325" s="184"/>
      <c r="U325" s="173"/>
      <c r="V325" s="61">
        <f t="shared" si="7"/>
        <v>9</v>
      </c>
      <c r="W325" s="195"/>
      <c r="X325" s="66"/>
      <c r="Y325" s="66"/>
      <c r="Z325" s="67" t="s">
        <v>1058</v>
      </c>
      <c r="AA325" s="66"/>
      <c r="AB325" s="68"/>
      <c r="AC325" s="26"/>
      <c r="AD325" s="68"/>
      <c r="AE325" s="63" t="s">
        <v>853</v>
      </c>
      <c r="AF325" s="63" t="s">
        <v>1077</v>
      </c>
      <c r="AG325" s="119"/>
      <c r="AH325" s="120" t="s">
        <v>1373</v>
      </c>
      <c r="AI325" s="119" t="s">
        <v>1351</v>
      </c>
      <c r="AJ325" s="124">
        <v>40.409999999999997</v>
      </c>
      <c r="AK325" s="124">
        <v>10.103124999999999</v>
      </c>
      <c r="AL325" s="39"/>
      <c r="AM325" s="39" t="s">
        <v>1415</v>
      </c>
      <c r="AN325" s="39" t="s">
        <v>1418</v>
      </c>
      <c r="AO325" s="39">
        <v>44.68</v>
      </c>
      <c r="AP325" s="39">
        <v>11.17</v>
      </c>
    </row>
    <row r="326" spans="1:42" ht="64.5" x14ac:dyDescent="0.25">
      <c r="A326" s="131">
        <v>2013</v>
      </c>
      <c r="B326" s="94" t="s">
        <v>795</v>
      </c>
      <c r="C326" s="95" t="s">
        <v>796</v>
      </c>
      <c r="D326" s="95"/>
      <c r="E326" s="96" t="s">
        <v>787</v>
      </c>
      <c r="F326" s="173"/>
      <c r="G326" s="173"/>
      <c r="H326" s="173"/>
      <c r="I326" s="214"/>
      <c r="J326" s="176"/>
      <c r="K326" s="98">
        <v>10</v>
      </c>
      <c r="L326" s="214"/>
      <c r="M326" s="179"/>
      <c r="N326" s="11"/>
      <c r="O326" s="176"/>
      <c r="P326" s="176"/>
      <c r="Q326" s="216"/>
      <c r="R326" s="215"/>
      <c r="S326" s="11"/>
      <c r="T326" s="184"/>
      <c r="U326" s="173"/>
      <c r="V326" s="61">
        <f t="shared" si="7"/>
        <v>10</v>
      </c>
      <c r="W326" s="195"/>
      <c r="X326" s="66"/>
      <c r="Y326" s="66"/>
      <c r="Z326" s="67" t="s">
        <v>1058</v>
      </c>
      <c r="AA326" s="66"/>
      <c r="AB326" s="68"/>
      <c r="AC326" s="26"/>
      <c r="AD326" s="68"/>
      <c r="AE326" s="63" t="s">
        <v>853</v>
      </c>
      <c r="AF326" s="63" t="s">
        <v>1077</v>
      </c>
      <c r="AG326" s="136"/>
      <c r="AH326" s="138"/>
      <c r="AI326" s="136"/>
      <c r="AJ326" s="140" t="s">
        <v>1306</v>
      </c>
      <c r="AK326" s="136"/>
      <c r="AL326" s="119"/>
      <c r="AM326" s="119" t="s">
        <v>1430</v>
      </c>
      <c r="AN326" s="119" t="s">
        <v>1428</v>
      </c>
      <c r="AO326" s="119">
        <v>63.28</v>
      </c>
      <c r="AP326" s="119">
        <v>63.28</v>
      </c>
    </row>
    <row r="327" spans="1:42" ht="51.75" x14ac:dyDescent="0.25">
      <c r="A327" s="131">
        <v>2014</v>
      </c>
      <c r="B327" s="96" t="s">
        <v>797</v>
      </c>
      <c r="C327" s="95" t="s">
        <v>798</v>
      </c>
      <c r="D327" s="95"/>
      <c r="E327" s="96" t="s">
        <v>799</v>
      </c>
      <c r="F327" s="173"/>
      <c r="G327" s="173"/>
      <c r="H327" s="173"/>
      <c r="I327" s="214"/>
      <c r="J327" s="176"/>
      <c r="K327" s="98">
        <v>10</v>
      </c>
      <c r="L327" s="214"/>
      <c r="M327" s="179"/>
      <c r="N327" s="11"/>
      <c r="O327" s="176"/>
      <c r="P327" s="176"/>
      <c r="Q327" s="216"/>
      <c r="R327" s="215"/>
      <c r="S327" s="11"/>
      <c r="T327" s="184"/>
      <c r="U327" s="173"/>
      <c r="V327" s="61">
        <f t="shared" si="7"/>
        <v>10</v>
      </c>
      <c r="W327" s="195"/>
      <c r="X327" s="66"/>
      <c r="Y327" s="66"/>
      <c r="Z327" s="67" t="s">
        <v>1058</v>
      </c>
      <c r="AA327" s="66"/>
      <c r="AB327" s="68"/>
      <c r="AC327" s="26"/>
      <c r="AD327" s="68"/>
      <c r="AE327" s="63" t="s">
        <v>853</v>
      </c>
      <c r="AF327" s="63" t="s">
        <v>1077</v>
      </c>
      <c r="AG327" s="136"/>
      <c r="AH327" s="138"/>
      <c r="AI327" s="136"/>
      <c r="AJ327" s="140" t="s">
        <v>1306</v>
      </c>
      <c r="AK327" s="136"/>
      <c r="AL327" s="119"/>
      <c r="AM327" s="119" t="s">
        <v>1431</v>
      </c>
      <c r="AN327" s="119" t="s">
        <v>1432</v>
      </c>
      <c r="AO327" s="119">
        <v>41.88</v>
      </c>
      <c r="AP327" s="119">
        <v>3.49</v>
      </c>
    </row>
    <row r="328" spans="1:42" ht="36" customHeight="1" x14ac:dyDescent="0.25">
      <c r="W328" s="35"/>
      <c r="Z328" s="19"/>
      <c r="AB328" s="20"/>
      <c r="AC328" s="21"/>
      <c r="AD328" s="22"/>
      <c r="AE328" s="22"/>
      <c r="AF328" s="22"/>
    </row>
    <row r="329" spans="1:42" ht="36" customHeight="1" x14ac:dyDescent="0.25">
      <c r="W329" s="35"/>
      <c r="Z329" s="19"/>
      <c r="AB329" s="20"/>
      <c r="AC329" s="21"/>
      <c r="AD329" s="22"/>
      <c r="AE329" s="22"/>
      <c r="AF329" s="22"/>
    </row>
    <row r="330" spans="1:42" ht="36" customHeight="1" x14ac:dyDescent="0.25">
      <c r="AB330" s="20"/>
      <c r="AC330" s="21"/>
      <c r="AD330" s="22"/>
      <c r="AE330" s="22"/>
      <c r="AF330" s="22"/>
    </row>
    <row r="331" spans="1:42" ht="36" customHeight="1" x14ac:dyDescent="0.25">
      <c r="AB331" s="20"/>
      <c r="AC331" s="21"/>
      <c r="AD331" s="22"/>
      <c r="AE331" s="22"/>
      <c r="AF331" s="22"/>
    </row>
    <row r="332" spans="1:42" ht="36" customHeight="1" x14ac:dyDescent="0.25">
      <c r="AB332" s="20"/>
      <c r="AC332" s="21"/>
      <c r="AD332" s="22"/>
      <c r="AE332" s="22"/>
      <c r="AF332" s="22"/>
    </row>
    <row r="333" spans="1:42" ht="36" customHeight="1" x14ac:dyDescent="0.25">
      <c r="AB333" s="20"/>
      <c r="AC333" s="21"/>
      <c r="AD333" s="22"/>
      <c r="AE333" s="22"/>
      <c r="AF333" s="22"/>
    </row>
    <row r="334" spans="1:42" ht="36" customHeight="1" x14ac:dyDescent="0.25">
      <c r="AB334" s="20"/>
      <c r="AC334" s="21"/>
      <c r="AD334" s="22"/>
      <c r="AE334" s="22"/>
      <c r="AF334" s="22"/>
    </row>
    <row r="335" spans="1:42" ht="36" customHeight="1" x14ac:dyDescent="0.25">
      <c r="AB335" s="20"/>
      <c r="AC335" s="21"/>
      <c r="AD335" s="22"/>
      <c r="AE335" s="22"/>
      <c r="AF335" s="22"/>
    </row>
    <row r="336" spans="1:42" ht="36" customHeight="1" x14ac:dyDescent="0.25">
      <c r="AB336" s="20"/>
      <c r="AC336" s="21"/>
      <c r="AD336" s="22"/>
      <c r="AE336" s="22"/>
      <c r="AF336" s="22"/>
    </row>
    <row r="337" spans="28:32" s="2" customFormat="1" ht="36" customHeight="1" x14ac:dyDescent="0.25">
      <c r="AB337" s="20"/>
      <c r="AC337" s="21"/>
      <c r="AD337" s="22"/>
      <c r="AE337" s="22"/>
      <c r="AF337" s="22"/>
    </row>
    <row r="338" spans="28:32" s="2" customFormat="1" ht="36" customHeight="1" x14ac:dyDescent="0.25">
      <c r="AB338" s="20"/>
      <c r="AC338" s="21"/>
      <c r="AD338" s="22"/>
      <c r="AE338" s="22"/>
      <c r="AF338" s="22"/>
    </row>
    <row r="339" spans="28:32" s="2" customFormat="1" ht="36" customHeight="1" x14ac:dyDescent="0.25">
      <c r="AB339" s="20"/>
      <c r="AC339" s="21"/>
      <c r="AD339" s="22"/>
      <c r="AE339" s="22"/>
      <c r="AF339" s="22"/>
    </row>
    <row r="340" spans="28:32" s="2" customFormat="1" ht="36" customHeight="1" x14ac:dyDescent="0.25">
      <c r="AB340" s="20"/>
      <c r="AC340" s="21"/>
      <c r="AD340" s="22"/>
      <c r="AE340" s="22"/>
      <c r="AF340" s="22"/>
    </row>
    <row r="341" spans="28:32" s="2" customFormat="1" ht="36" customHeight="1" x14ac:dyDescent="0.25">
      <c r="AB341" s="20"/>
      <c r="AC341" s="21"/>
      <c r="AD341" s="22"/>
      <c r="AE341" s="22"/>
      <c r="AF341" s="22"/>
    </row>
    <row r="342" spans="28:32" s="2" customFormat="1" ht="36" customHeight="1" x14ac:dyDescent="0.25">
      <c r="AB342" s="20"/>
      <c r="AC342" s="21"/>
      <c r="AD342" s="22"/>
      <c r="AE342" s="22"/>
      <c r="AF342" s="22"/>
    </row>
    <row r="343" spans="28:32" s="2" customFormat="1" ht="36" customHeight="1" x14ac:dyDescent="0.25">
      <c r="AB343" s="20"/>
      <c r="AC343" s="21"/>
      <c r="AD343" s="22"/>
      <c r="AE343" s="22"/>
      <c r="AF343" s="22"/>
    </row>
    <row r="344" spans="28:32" s="2" customFormat="1" ht="36" customHeight="1" x14ac:dyDescent="0.25">
      <c r="AB344" s="20"/>
      <c r="AC344" s="21"/>
      <c r="AD344" s="22"/>
      <c r="AE344" s="22"/>
      <c r="AF344" s="22"/>
    </row>
    <row r="345" spans="28:32" s="2" customFormat="1" ht="36" customHeight="1" x14ac:dyDescent="0.25">
      <c r="AB345" s="20"/>
      <c r="AC345" s="21"/>
      <c r="AD345" s="22"/>
      <c r="AE345" s="22"/>
      <c r="AF345" s="22"/>
    </row>
    <row r="346" spans="28:32" s="2" customFormat="1" ht="36" customHeight="1" x14ac:dyDescent="0.25">
      <c r="AB346" s="20"/>
      <c r="AC346" s="21"/>
      <c r="AD346" s="22"/>
      <c r="AE346" s="22"/>
      <c r="AF346" s="22"/>
    </row>
    <row r="347" spans="28:32" s="2" customFormat="1" ht="36" customHeight="1" x14ac:dyDescent="0.25">
      <c r="AB347" s="20"/>
      <c r="AC347" s="21"/>
      <c r="AD347" s="22"/>
      <c r="AE347" s="22"/>
      <c r="AF347" s="22"/>
    </row>
    <row r="348" spans="28:32" s="2" customFormat="1" ht="36" customHeight="1" x14ac:dyDescent="0.25">
      <c r="AB348" s="20"/>
      <c r="AC348" s="21"/>
      <c r="AD348" s="22"/>
      <c r="AE348" s="22"/>
      <c r="AF348" s="22"/>
    </row>
    <row r="349" spans="28:32" s="2" customFormat="1" ht="36" customHeight="1" x14ac:dyDescent="0.25">
      <c r="AB349" s="20"/>
      <c r="AC349" s="21"/>
      <c r="AD349" s="22"/>
      <c r="AE349" s="22"/>
      <c r="AF349" s="22"/>
    </row>
    <row r="350" spans="28:32" s="2" customFormat="1" ht="36" customHeight="1" x14ac:dyDescent="0.25">
      <c r="AB350" s="20"/>
      <c r="AC350" s="21"/>
      <c r="AD350" s="22"/>
      <c r="AE350" s="22"/>
      <c r="AF350" s="22"/>
    </row>
    <row r="351" spans="28:32" s="2" customFormat="1" ht="36" customHeight="1" x14ac:dyDescent="0.25">
      <c r="AB351" s="20"/>
      <c r="AC351" s="21"/>
      <c r="AD351" s="22"/>
      <c r="AE351" s="22"/>
      <c r="AF351" s="22"/>
    </row>
    <row r="352" spans="28:32" s="2" customFormat="1" ht="36" customHeight="1" x14ac:dyDescent="0.25">
      <c r="AB352" s="20"/>
      <c r="AC352" s="21"/>
      <c r="AD352" s="22"/>
      <c r="AE352" s="22"/>
      <c r="AF352" s="22"/>
    </row>
    <row r="353" spans="28:32" s="2" customFormat="1" ht="36" customHeight="1" x14ac:dyDescent="0.25">
      <c r="AB353" s="20"/>
      <c r="AC353" s="21"/>
      <c r="AD353" s="22"/>
      <c r="AE353" s="22"/>
      <c r="AF353" s="22"/>
    </row>
    <row r="354" spans="28:32" s="2" customFormat="1" ht="36" customHeight="1" x14ac:dyDescent="0.25">
      <c r="AB354" s="20"/>
      <c r="AC354" s="21"/>
      <c r="AD354" s="22"/>
      <c r="AE354" s="22"/>
      <c r="AF354" s="22"/>
    </row>
    <row r="355" spans="28:32" s="2" customFormat="1" ht="36" customHeight="1" x14ac:dyDescent="0.25">
      <c r="AB355" s="20"/>
      <c r="AC355" s="21"/>
      <c r="AD355" s="22"/>
      <c r="AE355" s="22"/>
      <c r="AF355" s="22"/>
    </row>
    <row r="356" spans="28:32" s="2" customFormat="1" ht="36" customHeight="1" x14ac:dyDescent="0.25">
      <c r="AB356" s="20"/>
      <c r="AC356" s="21"/>
      <c r="AD356" s="22"/>
      <c r="AE356" s="22"/>
      <c r="AF356" s="22"/>
    </row>
    <row r="357" spans="28:32" s="2" customFormat="1" ht="36" customHeight="1" x14ac:dyDescent="0.25">
      <c r="AB357" s="20"/>
      <c r="AC357" s="21"/>
      <c r="AD357" s="22"/>
      <c r="AE357" s="22"/>
      <c r="AF357" s="22"/>
    </row>
    <row r="358" spans="28:32" s="2" customFormat="1" ht="36" customHeight="1" x14ac:dyDescent="0.25">
      <c r="AB358" s="20"/>
      <c r="AC358" s="21"/>
      <c r="AD358" s="22"/>
      <c r="AE358" s="22"/>
      <c r="AF358" s="22"/>
    </row>
    <row r="359" spans="28:32" s="2" customFormat="1" ht="36" customHeight="1" x14ac:dyDescent="0.25">
      <c r="AB359" s="20"/>
      <c r="AC359" s="21"/>
      <c r="AD359" s="22"/>
      <c r="AE359" s="22"/>
      <c r="AF359" s="22"/>
    </row>
    <row r="360" spans="28:32" s="2" customFormat="1" ht="36" customHeight="1" x14ac:dyDescent="0.25">
      <c r="AB360" s="20"/>
      <c r="AC360" s="21"/>
      <c r="AD360" s="22"/>
      <c r="AE360" s="22"/>
      <c r="AF360" s="22"/>
    </row>
    <row r="361" spans="28:32" s="2" customFormat="1" ht="36" customHeight="1" x14ac:dyDescent="0.25">
      <c r="AB361" s="20"/>
      <c r="AC361" s="21"/>
      <c r="AD361" s="22"/>
      <c r="AE361" s="22"/>
      <c r="AF361" s="22"/>
    </row>
    <row r="362" spans="28:32" s="2" customFormat="1" ht="36" customHeight="1" x14ac:dyDescent="0.25">
      <c r="AB362" s="20"/>
      <c r="AC362" s="21"/>
      <c r="AD362" s="22"/>
      <c r="AE362" s="22"/>
      <c r="AF362" s="22"/>
    </row>
    <row r="363" spans="28:32" s="2" customFormat="1" ht="36" customHeight="1" x14ac:dyDescent="0.25">
      <c r="AB363" s="20"/>
      <c r="AC363" s="21"/>
      <c r="AD363" s="22"/>
      <c r="AE363" s="22"/>
      <c r="AF363" s="22"/>
    </row>
    <row r="364" spans="28:32" s="2" customFormat="1" ht="36" customHeight="1" x14ac:dyDescent="0.25">
      <c r="AB364" s="20"/>
      <c r="AC364" s="21"/>
      <c r="AD364" s="22"/>
      <c r="AE364" s="22"/>
      <c r="AF364" s="22"/>
    </row>
    <row r="365" spans="28:32" s="2" customFormat="1" ht="36" customHeight="1" x14ac:dyDescent="0.25">
      <c r="AB365" s="20"/>
      <c r="AC365" s="21"/>
      <c r="AD365" s="22"/>
      <c r="AE365" s="22"/>
      <c r="AF365" s="22"/>
    </row>
    <row r="366" spans="28:32" s="2" customFormat="1" ht="36" customHeight="1" x14ac:dyDescent="0.25">
      <c r="AB366" s="20"/>
      <c r="AC366" s="21"/>
      <c r="AD366" s="22"/>
      <c r="AE366" s="22"/>
      <c r="AF366" s="22"/>
    </row>
    <row r="367" spans="28:32" s="2" customFormat="1" ht="36" customHeight="1" x14ac:dyDescent="0.25">
      <c r="AB367" s="20"/>
      <c r="AC367" s="21"/>
      <c r="AD367" s="22"/>
      <c r="AE367" s="22"/>
      <c r="AF367" s="22"/>
    </row>
    <row r="368" spans="28:32" s="2" customFormat="1" ht="36" customHeight="1" x14ac:dyDescent="0.25">
      <c r="AB368" s="20"/>
      <c r="AC368" s="21"/>
      <c r="AD368" s="22"/>
      <c r="AE368" s="22"/>
      <c r="AF368" s="22"/>
    </row>
    <row r="369" spans="28:32" s="2" customFormat="1" ht="36" customHeight="1" x14ac:dyDescent="0.25">
      <c r="AB369" s="20"/>
      <c r="AC369" s="21"/>
      <c r="AD369" s="22"/>
      <c r="AE369" s="22"/>
      <c r="AF369" s="22"/>
    </row>
    <row r="370" spans="28:32" s="2" customFormat="1" ht="36" customHeight="1" x14ac:dyDescent="0.25">
      <c r="AB370" s="20"/>
      <c r="AC370" s="21"/>
      <c r="AD370" s="22"/>
      <c r="AE370" s="22"/>
      <c r="AF370" s="22"/>
    </row>
    <row r="371" spans="28:32" s="2" customFormat="1" ht="36" customHeight="1" x14ac:dyDescent="0.25">
      <c r="AB371" s="20"/>
      <c r="AC371" s="21"/>
      <c r="AD371" s="22"/>
      <c r="AE371" s="22"/>
      <c r="AF371" s="22"/>
    </row>
    <row r="372" spans="28:32" s="2" customFormat="1" ht="36" customHeight="1" x14ac:dyDescent="0.25">
      <c r="AB372" s="20"/>
      <c r="AC372" s="21"/>
      <c r="AD372" s="22"/>
      <c r="AE372" s="22"/>
      <c r="AF372" s="22"/>
    </row>
    <row r="373" spans="28:32" s="2" customFormat="1" ht="36" customHeight="1" x14ac:dyDescent="0.25">
      <c r="AB373" s="20"/>
      <c r="AC373" s="21"/>
      <c r="AD373" s="22"/>
      <c r="AE373" s="22"/>
      <c r="AF373" s="22"/>
    </row>
    <row r="374" spans="28:32" s="2" customFormat="1" ht="36" customHeight="1" x14ac:dyDescent="0.25">
      <c r="AB374" s="20"/>
      <c r="AC374" s="21"/>
      <c r="AD374" s="22"/>
      <c r="AE374" s="22"/>
      <c r="AF374" s="22"/>
    </row>
    <row r="375" spans="28:32" s="2" customFormat="1" ht="36" customHeight="1" x14ac:dyDescent="0.25">
      <c r="AB375" s="20"/>
      <c r="AC375" s="21"/>
      <c r="AD375" s="22"/>
      <c r="AE375" s="22"/>
      <c r="AF375" s="22"/>
    </row>
    <row r="376" spans="28:32" s="2" customFormat="1" ht="36" customHeight="1" x14ac:dyDescent="0.25">
      <c r="AB376" s="20"/>
      <c r="AC376" s="21"/>
      <c r="AD376" s="22"/>
      <c r="AE376" s="22"/>
      <c r="AF376" s="22"/>
    </row>
    <row r="377" spans="28:32" s="2" customFormat="1" ht="36" customHeight="1" x14ac:dyDescent="0.25">
      <c r="AB377" s="20"/>
      <c r="AC377" s="21"/>
      <c r="AD377" s="22"/>
      <c r="AE377" s="22"/>
      <c r="AF377" s="22"/>
    </row>
    <row r="378" spans="28:32" s="2" customFormat="1" ht="36" customHeight="1" x14ac:dyDescent="0.25">
      <c r="AB378" s="20"/>
      <c r="AC378" s="21"/>
      <c r="AD378" s="22"/>
      <c r="AE378" s="22"/>
      <c r="AF378" s="22"/>
    </row>
    <row r="379" spans="28:32" s="2" customFormat="1" ht="36" customHeight="1" x14ac:dyDescent="0.25">
      <c r="AB379" s="20"/>
      <c r="AC379" s="21"/>
      <c r="AD379" s="22"/>
      <c r="AE379" s="22"/>
      <c r="AF379" s="22"/>
    </row>
    <row r="380" spans="28:32" s="2" customFormat="1" ht="36" customHeight="1" x14ac:dyDescent="0.25">
      <c r="AB380" s="20"/>
      <c r="AC380" s="21"/>
      <c r="AD380" s="22"/>
      <c r="AE380" s="22"/>
      <c r="AF380" s="22"/>
    </row>
    <row r="381" spans="28:32" s="2" customFormat="1" ht="36" customHeight="1" x14ac:dyDescent="0.25">
      <c r="AB381" s="20"/>
      <c r="AC381" s="21"/>
      <c r="AD381" s="22"/>
      <c r="AE381" s="22"/>
      <c r="AF381" s="22"/>
    </row>
    <row r="382" spans="28:32" s="2" customFormat="1" ht="36" customHeight="1" x14ac:dyDescent="0.25">
      <c r="AB382" s="20"/>
      <c r="AC382" s="21"/>
      <c r="AD382" s="22"/>
      <c r="AE382" s="22"/>
      <c r="AF382" s="22"/>
    </row>
    <row r="383" spans="28:32" s="2" customFormat="1" ht="36" customHeight="1" x14ac:dyDescent="0.25">
      <c r="AB383" s="20"/>
      <c r="AC383" s="21"/>
      <c r="AD383" s="22"/>
      <c r="AE383" s="22"/>
      <c r="AF383" s="22"/>
    </row>
    <row r="384" spans="28:32" s="2" customFormat="1" ht="36" customHeight="1" x14ac:dyDescent="0.25">
      <c r="AB384" s="20"/>
      <c r="AC384" s="21"/>
      <c r="AD384" s="22"/>
      <c r="AE384" s="22"/>
      <c r="AF384" s="22"/>
    </row>
    <row r="385" spans="28:32" s="2" customFormat="1" ht="36" customHeight="1" x14ac:dyDescent="0.25">
      <c r="AB385" s="20"/>
      <c r="AC385" s="21"/>
      <c r="AD385" s="22"/>
      <c r="AE385" s="22"/>
      <c r="AF385" s="22"/>
    </row>
    <row r="386" spans="28:32" s="2" customFormat="1" ht="36" customHeight="1" x14ac:dyDescent="0.25">
      <c r="AB386" s="20"/>
      <c r="AC386" s="21"/>
      <c r="AD386" s="22"/>
      <c r="AE386" s="22"/>
      <c r="AF386" s="22"/>
    </row>
    <row r="387" spans="28:32" s="2" customFormat="1" ht="36" customHeight="1" x14ac:dyDescent="0.25">
      <c r="AB387" s="20"/>
      <c r="AC387" s="21"/>
      <c r="AD387" s="22"/>
      <c r="AE387" s="22"/>
      <c r="AF387" s="22"/>
    </row>
    <row r="388" spans="28:32" s="2" customFormat="1" ht="36" customHeight="1" x14ac:dyDescent="0.25">
      <c r="AB388" s="20"/>
      <c r="AC388" s="21"/>
      <c r="AD388" s="22"/>
      <c r="AE388" s="22"/>
      <c r="AF388" s="22"/>
    </row>
    <row r="389" spans="28:32" s="2" customFormat="1" ht="36" customHeight="1" x14ac:dyDescent="0.25">
      <c r="AB389" s="20"/>
      <c r="AC389" s="21"/>
      <c r="AD389" s="22"/>
      <c r="AE389" s="22"/>
      <c r="AF389" s="22"/>
    </row>
    <row r="390" spans="28:32" s="2" customFormat="1" ht="36" customHeight="1" x14ac:dyDescent="0.25">
      <c r="AB390" s="20"/>
      <c r="AC390" s="21"/>
      <c r="AD390" s="22"/>
      <c r="AE390" s="22"/>
      <c r="AF390" s="22"/>
    </row>
    <row r="391" spans="28:32" s="2" customFormat="1" ht="36" customHeight="1" x14ac:dyDescent="0.25">
      <c r="AB391" s="20"/>
      <c r="AC391" s="21"/>
      <c r="AD391" s="22"/>
      <c r="AE391" s="22"/>
      <c r="AF391" s="22"/>
    </row>
    <row r="392" spans="28:32" s="2" customFormat="1" ht="36" customHeight="1" x14ac:dyDescent="0.25">
      <c r="AB392" s="20"/>
      <c r="AC392" s="21"/>
      <c r="AD392" s="22"/>
      <c r="AE392" s="22"/>
      <c r="AF392" s="22"/>
    </row>
    <row r="393" spans="28:32" s="2" customFormat="1" ht="36" customHeight="1" x14ac:dyDescent="0.25">
      <c r="AB393" s="20"/>
      <c r="AC393" s="21"/>
      <c r="AD393" s="22"/>
      <c r="AE393" s="22"/>
      <c r="AF393" s="22"/>
    </row>
    <row r="394" spans="28:32" s="2" customFormat="1" ht="36" customHeight="1" x14ac:dyDescent="0.25">
      <c r="AB394" s="20"/>
      <c r="AC394" s="21"/>
      <c r="AD394" s="22"/>
      <c r="AE394" s="22"/>
      <c r="AF394" s="22"/>
    </row>
    <row r="395" spans="28:32" s="2" customFormat="1" ht="36" customHeight="1" x14ac:dyDescent="0.25">
      <c r="AB395" s="20"/>
      <c r="AC395" s="21"/>
      <c r="AD395" s="22"/>
      <c r="AE395" s="22"/>
      <c r="AF395" s="22"/>
    </row>
    <row r="396" spans="28:32" s="2" customFormat="1" ht="36" customHeight="1" x14ac:dyDescent="0.25">
      <c r="AB396" s="20"/>
      <c r="AC396" s="21"/>
      <c r="AD396" s="22"/>
      <c r="AE396" s="22"/>
      <c r="AF396" s="22"/>
    </row>
    <row r="397" spans="28:32" s="2" customFormat="1" ht="36" customHeight="1" x14ac:dyDescent="0.25">
      <c r="AB397" s="20"/>
      <c r="AC397" s="21"/>
      <c r="AD397" s="22"/>
      <c r="AE397" s="22"/>
      <c r="AF397" s="22"/>
    </row>
    <row r="398" spans="28:32" s="2" customFormat="1" ht="36" customHeight="1" x14ac:dyDescent="0.25">
      <c r="AB398" s="20"/>
      <c r="AC398" s="21"/>
      <c r="AD398" s="22"/>
      <c r="AE398" s="22"/>
      <c r="AF398" s="22"/>
    </row>
    <row r="399" spans="28:32" s="2" customFormat="1" ht="36" customHeight="1" x14ac:dyDescent="0.25">
      <c r="AB399" s="20"/>
      <c r="AC399" s="21"/>
      <c r="AD399" s="22"/>
      <c r="AE399" s="22"/>
      <c r="AF399" s="22"/>
    </row>
    <row r="400" spans="28:32" s="2" customFormat="1" ht="36" customHeight="1" x14ac:dyDescent="0.25">
      <c r="AB400" s="20"/>
      <c r="AC400" s="21"/>
      <c r="AD400" s="22"/>
      <c r="AE400" s="22"/>
      <c r="AF400" s="22"/>
    </row>
    <row r="401" spans="28:32" s="2" customFormat="1" ht="36" customHeight="1" x14ac:dyDescent="0.25">
      <c r="AB401" s="20"/>
      <c r="AC401" s="21"/>
      <c r="AD401" s="22"/>
      <c r="AE401" s="22"/>
      <c r="AF401" s="22"/>
    </row>
    <row r="402" spans="28:32" s="2" customFormat="1" ht="36" customHeight="1" x14ac:dyDescent="0.25">
      <c r="AB402" s="20"/>
      <c r="AC402" s="21"/>
      <c r="AD402" s="22"/>
      <c r="AE402" s="22"/>
      <c r="AF402" s="22"/>
    </row>
    <row r="403" spans="28:32" s="2" customFormat="1" ht="36" customHeight="1" x14ac:dyDescent="0.25">
      <c r="AB403" s="20"/>
      <c r="AC403" s="21"/>
      <c r="AD403" s="22"/>
      <c r="AE403" s="22"/>
      <c r="AF403" s="22"/>
    </row>
    <row r="404" spans="28:32" s="2" customFormat="1" ht="36" customHeight="1" x14ac:dyDescent="0.25">
      <c r="AB404" s="20"/>
      <c r="AC404" s="21"/>
      <c r="AD404" s="22"/>
      <c r="AE404" s="22"/>
      <c r="AF404" s="22"/>
    </row>
    <row r="405" spans="28:32" s="2" customFormat="1" ht="36" customHeight="1" x14ac:dyDescent="0.25">
      <c r="AB405" s="20"/>
      <c r="AC405" s="21"/>
      <c r="AD405" s="22"/>
      <c r="AE405" s="22"/>
      <c r="AF405" s="22"/>
    </row>
    <row r="406" spans="28:32" s="2" customFormat="1" ht="36" customHeight="1" x14ac:dyDescent="0.25">
      <c r="AB406" s="20"/>
      <c r="AC406" s="21"/>
      <c r="AD406" s="22"/>
      <c r="AE406" s="22"/>
      <c r="AF406" s="22"/>
    </row>
    <row r="407" spans="28:32" s="2" customFormat="1" ht="36" customHeight="1" x14ac:dyDescent="0.25">
      <c r="AB407" s="20"/>
      <c r="AC407" s="21"/>
      <c r="AD407" s="22"/>
      <c r="AE407" s="22"/>
      <c r="AF407" s="22"/>
    </row>
    <row r="408" spans="28:32" s="2" customFormat="1" ht="36" customHeight="1" x14ac:dyDescent="0.25">
      <c r="AB408" s="20"/>
      <c r="AC408" s="21"/>
      <c r="AD408" s="22"/>
      <c r="AE408" s="22"/>
      <c r="AF408" s="22"/>
    </row>
    <row r="409" spans="28:32" s="2" customFormat="1" ht="36" customHeight="1" x14ac:dyDescent="0.25">
      <c r="AB409" s="20"/>
      <c r="AC409" s="21"/>
      <c r="AD409" s="22"/>
      <c r="AE409" s="22"/>
      <c r="AF409" s="22"/>
    </row>
    <row r="410" spans="28:32" s="2" customFormat="1" ht="36" customHeight="1" x14ac:dyDescent="0.25">
      <c r="AB410" s="20"/>
      <c r="AC410" s="21"/>
      <c r="AD410" s="22"/>
      <c r="AE410" s="22"/>
      <c r="AF410" s="22"/>
    </row>
    <row r="411" spans="28:32" s="2" customFormat="1" ht="36" customHeight="1" x14ac:dyDescent="0.25">
      <c r="AB411" s="20"/>
      <c r="AC411" s="21"/>
      <c r="AD411" s="22"/>
      <c r="AE411" s="22"/>
      <c r="AF411" s="22"/>
    </row>
    <row r="412" spans="28:32" s="2" customFormat="1" ht="36" customHeight="1" x14ac:dyDescent="0.25">
      <c r="AB412" s="20"/>
      <c r="AC412" s="21"/>
      <c r="AD412" s="22"/>
      <c r="AE412" s="22"/>
      <c r="AF412" s="22"/>
    </row>
    <row r="413" spans="28:32" s="2" customFormat="1" ht="36" customHeight="1" x14ac:dyDescent="0.25">
      <c r="AB413" s="20"/>
      <c r="AC413" s="21"/>
      <c r="AD413" s="22"/>
      <c r="AE413" s="22"/>
      <c r="AF413" s="22"/>
    </row>
    <row r="414" spans="28:32" s="2" customFormat="1" ht="36" customHeight="1" x14ac:dyDescent="0.25">
      <c r="AB414" s="20"/>
      <c r="AC414" s="21"/>
      <c r="AD414" s="22"/>
      <c r="AE414" s="22"/>
      <c r="AF414" s="22"/>
    </row>
    <row r="415" spans="28:32" s="2" customFormat="1" ht="36" customHeight="1" x14ac:dyDescent="0.25">
      <c r="AB415" s="20"/>
      <c r="AC415" s="21"/>
      <c r="AD415" s="22"/>
      <c r="AE415" s="22"/>
      <c r="AF415" s="22"/>
    </row>
    <row r="416" spans="28:32" s="2" customFormat="1" ht="36" customHeight="1" x14ac:dyDescent="0.25">
      <c r="AB416" s="20"/>
      <c r="AC416" s="21"/>
      <c r="AD416" s="22"/>
      <c r="AE416" s="22"/>
      <c r="AF416" s="22"/>
    </row>
    <row r="417" spans="28:32" s="2" customFormat="1" ht="36" customHeight="1" x14ac:dyDescent="0.25">
      <c r="AB417" s="20"/>
      <c r="AC417" s="21"/>
      <c r="AD417" s="22"/>
      <c r="AE417" s="22"/>
      <c r="AF417" s="22"/>
    </row>
    <row r="418" spans="28:32" s="2" customFormat="1" ht="36" customHeight="1" x14ac:dyDescent="0.25">
      <c r="AB418" s="20"/>
      <c r="AC418" s="21"/>
      <c r="AD418" s="22"/>
      <c r="AE418" s="22"/>
      <c r="AF418" s="22"/>
    </row>
    <row r="419" spans="28:32" s="2" customFormat="1" ht="36" customHeight="1" x14ac:dyDescent="0.25">
      <c r="AB419" s="20"/>
      <c r="AC419" s="21"/>
      <c r="AD419" s="22"/>
      <c r="AE419" s="22"/>
      <c r="AF419" s="22"/>
    </row>
    <row r="420" spans="28:32" s="2" customFormat="1" ht="36" customHeight="1" x14ac:dyDescent="0.25">
      <c r="AB420" s="20"/>
      <c r="AC420" s="21"/>
      <c r="AD420" s="22"/>
      <c r="AE420" s="22"/>
      <c r="AF420" s="22"/>
    </row>
    <row r="421" spans="28:32" s="2" customFormat="1" ht="36" customHeight="1" x14ac:dyDescent="0.25">
      <c r="AB421" s="20"/>
      <c r="AC421" s="21"/>
      <c r="AD421" s="22"/>
      <c r="AE421" s="22"/>
      <c r="AF421" s="22"/>
    </row>
    <row r="422" spans="28:32" s="2" customFormat="1" ht="36" customHeight="1" x14ac:dyDescent="0.25">
      <c r="AB422" s="20"/>
      <c r="AC422" s="21"/>
      <c r="AD422" s="22"/>
      <c r="AE422" s="22"/>
      <c r="AF422" s="22"/>
    </row>
    <row r="423" spans="28:32" s="2" customFormat="1" ht="36" customHeight="1" x14ac:dyDescent="0.25">
      <c r="AB423" s="20"/>
      <c r="AC423" s="21"/>
      <c r="AD423" s="22"/>
      <c r="AE423" s="22"/>
      <c r="AF423" s="22"/>
    </row>
    <row r="424" spans="28:32" s="2" customFormat="1" ht="36" customHeight="1" x14ac:dyDescent="0.25">
      <c r="AB424" s="20"/>
      <c r="AC424" s="21"/>
      <c r="AD424" s="22"/>
      <c r="AE424" s="22"/>
      <c r="AF424" s="22"/>
    </row>
    <row r="425" spans="28:32" s="2" customFormat="1" ht="36" customHeight="1" x14ac:dyDescent="0.25">
      <c r="AB425" s="20"/>
      <c r="AC425" s="21"/>
      <c r="AD425" s="22"/>
      <c r="AE425" s="22"/>
      <c r="AF425" s="22"/>
    </row>
    <row r="426" spans="28:32" s="2" customFormat="1" ht="36" customHeight="1" x14ac:dyDescent="0.25">
      <c r="AB426" s="20"/>
      <c r="AC426" s="21"/>
      <c r="AD426" s="22"/>
      <c r="AE426" s="22"/>
      <c r="AF426" s="22"/>
    </row>
    <row r="427" spans="28:32" s="2" customFormat="1" ht="36" customHeight="1" x14ac:dyDescent="0.25">
      <c r="AB427" s="20"/>
      <c r="AC427" s="21"/>
      <c r="AD427" s="22"/>
      <c r="AE427" s="22"/>
      <c r="AF427" s="22"/>
    </row>
    <row r="428" spans="28:32" s="2" customFormat="1" ht="36" customHeight="1" x14ac:dyDescent="0.25">
      <c r="AB428" s="20"/>
      <c r="AC428" s="21"/>
      <c r="AD428" s="22"/>
      <c r="AE428" s="22"/>
      <c r="AF428" s="22"/>
    </row>
    <row r="429" spans="28:32" s="2" customFormat="1" ht="36" customHeight="1" x14ac:dyDescent="0.25">
      <c r="AB429" s="20"/>
      <c r="AC429" s="21"/>
      <c r="AD429" s="22"/>
      <c r="AE429" s="22"/>
      <c r="AF429" s="22"/>
    </row>
    <row r="430" spans="28:32" s="2" customFormat="1" ht="36" customHeight="1" x14ac:dyDescent="0.25">
      <c r="AB430" s="20"/>
      <c r="AC430" s="21"/>
      <c r="AD430" s="22"/>
      <c r="AE430" s="22"/>
      <c r="AF430" s="22"/>
    </row>
    <row r="431" spans="28:32" s="2" customFormat="1" ht="36" customHeight="1" x14ac:dyDescent="0.25">
      <c r="AB431" s="20"/>
      <c r="AC431" s="21"/>
      <c r="AD431" s="22"/>
      <c r="AE431" s="22"/>
      <c r="AF431" s="22"/>
    </row>
    <row r="432" spans="28:32" s="2" customFormat="1" ht="36" customHeight="1" x14ac:dyDescent="0.25">
      <c r="AB432" s="20"/>
      <c r="AC432" s="21"/>
      <c r="AD432" s="22"/>
      <c r="AE432" s="22"/>
      <c r="AF432" s="22"/>
    </row>
    <row r="433" spans="28:32" s="2" customFormat="1" ht="36" customHeight="1" x14ac:dyDescent="0.25">
      <c r="AB433" s="20"/>
      <c r="AC433" s="21"/>
      <c r="AD433" s="22"/>
      <c r="AE433" s="22"/>
      <c r="AF433" s="22"/>
    </row>
    <row r="434" spans="28:32" s="2" customFormat="1" ht="36" customHeight="1" x14ac:dyDescent="0.25">
      <c r="AB434" s="20"/>
      <c r="AC434" s="21"/>
      <c r="AD434" s="22"/>
      <c r="AE434" s="22"/>
      <c r="AF434" s="22"/>
    </row>
    <row r="435" spans="28:32" s="2" customFormat="1" ht="36" customHeight="1" x14ac:dyDescent="0.25">
      <c r="AB435" s="20"/>
      <c r="AC435" s="21"/>
      <c r="AD435" s="22"/>
      <c r="AE435" s="22"/>
      <c r="AF435" s="22"/>
    </row>
    <row r="436" spans="28:32" s="2" customFormat="1" ht="36" customHeight="1" x14ac:dyDescent="0.25">
      <c r="AB436" s="20"/>
      <c r="AC436" s="21"/>
      <c r="AD436" s="22"/>
      <c r="AE436" s="22"/>
      <c r="AF436" s="22"/>
    </row>
    <row r="437" spans="28:32" s="2" customFormat="1" ht="36" customHeight="1" x14ac:dyDescent="0.25">
      <c r="AB437" s="20"/>
      <c r="AC437" s="21"/>
      <c r="AD437" s="22"/>
      <c r="AE437" s="22"/>
      <c r="AF437" s="22"/>
    </row>
    <row r="438" spans="28:32" s="2" customFormat="1" ht="36" customHeight="1" x14ac:dyDescent="0.25">
      <c r="AB438" s="20"/>
      <c r="AC438" s="21"/>
      <c r="AD438" s="22"/>
      <c r="AE438" s="22"/>
      <c r="AF438" s="22"/>
    </row>
    <row r="439" spans="28:32" s="2" customFormat="1" ht="36" customHeight="1" x14ac:dyDescent="0.25">
      <c r="AB439" s="20"/>
      <c r="AC439" s="21"/>
      <c r="AD439" s="22"/>
      <c r="AE439" s="22"/>
      <c r="AF439" s="22"/>
    </row>
    <row r="440" spans="28:32" s="2" customFormat="1" ht="36" customHeight="1" x14ac:dyDescent="0.25">
      <c r="AB440" s="20"/>
      <c r="AC440" s="21"/>
      <c r="AD440" s="22"/>
      <c r="AE440" s="22"/>
      <c r="AF440" s="22"/>
    </row>
    <row r="441" spans="28:32" s="2" customFormat="1" ht="36" customHeight="1" x14ac:dyDescent="0.25">
      <c r="AB441" s="20"/>
      <c r="AC441" s="21"/>
      <c r="AD441" s="22"/>
      <c r="AE441" s="22"/>
      <c r="AF441" s="22"/>
    </row>
    <row r="442" spans="28:32" s="2" customFormat="1" ht="36" customHeight="1" x14ac:dyDescent="0.25">
      <c r="AB442" s="20"/>
      <c r="AC442" s="21"/>
      <c r="AD442" s="22"/>
      <c r="AE442" s="22"/>
      <c r="AF442" s="22"/>
    </row>
    <row r="443" spans="28:32" s="2" customFormat="1" ht="36" customHeight="1" x14ac:dyDescent="0.25">
      <c r="AB443" s="20"/>
      <c r="AC443" s="21"/>
      <c r="AD443" s="22"/>
      <c r="AE443" s="22"/>
      <c r="AF443" s="22"/>
    </row>
    <row r="444" spans="28:32" s="2" customFormat="1" ht="36" customHeight="1" x14ac:dyDescent="0.25">
      <c r="AB444" s="20"/>
      <c r="AC444" s="21"/>
      <c r="AD444" s="22"/>
      <c r="AE444" s="22"/>
      <c r="AF444" s="22"/>
    </row>
    <row r="445" spans="28:32" s="2" customFormat="1" ht="36" customHeight="1" x14ac:dyDescent="0.25">
      <c r="AB445" s="20"/>
      <c r="AC445" s="21"/>
      <c r="AD445" s="22"/>
      <c r="AE445" s="22"/>
      <c r="AF445" s="22"/>
    </row>
    <row r="446" spans="28:32" s="2" customFormat="1" ht="36" customHeight="1" x14ac:dyDescent="0.25">
      <c r="AB446" s="20"/>
      <c r="AC446" s="21"/>
      <c r="AD446" s="22"/>
      <c r="AE446" s="22"/>
      <c r="AF446" s="22"/>
    </row>
    <row r="447" spans="28:32" s="2" customFormat="1" ht="36" customHeight="1" x14ac:dyDescent="0.25">
      <c r="AB447" s="20"/>
      <c r="AC447" s="21"/>
      <c r="AD447" s="22"/>
      <c r="AE447" s="22"/>
      <c r="AF447" s="22"/>
    </row>
    <row r="448" spans="28:32" s="2" customFormat="1" ht="36" customHeight="1" x14ac:dyDescent="0.25">
      <c r="AB448" s="20"/>
      <c r="AC448" s="21"/>
      <c r="AD448" s="22"/>
      <c r="AE448" s="22"/>
      <c r="AF448" s="22"/>
    </row>
    <row r="449" spans="28:32" s="2" customFormat="1" ht="36" customHeight="1" x14ac:dyDescent="0.25">
      <c r="AB449" s="20"/>
      <c r="AC449" s="21"/>
      <c r="AD449" s="22"/>
      <c r="AE449" s="22"/>
      <c r="AF449" s="22"/>
    </row>
    <row r="450" spans="28:32" s="2" customFormat="1" ht="36" customHeight="1" x14ac:dyDescent="0.25">
      <c r="AB450" s="20"/>
      <c r="AC450" s="21"/>
      <c r="AD450" s="22"/>
      <c r="AE450" s="22"/>
      <c r="AF450" s="22"/>
    </row>
    <row r="451" spans="28:32" s="2" customFormat="1" ht="36" customHeight="1" x14ac:dyDescent="0.25">
      <c r="AB451" s="20"/>
      <c r="AC451" s="21"/>
      <c r="AD451" s="22"/>
      <c r="AE451" s="22"/>
      <c r="AF451" s="22"/>
    </row>
    <row r="452" spans="28:32" s="2" customFormat="1" ht="36" customHeight="1" x14ac:dyDescent="0.25">
      <c r="AB452" s="20"/>
      <c r="AC452" s="21"/>
      <c r="AD452" s="22"/>
      <c r="AE452" s="22"/>
      <c r="AF452" s="22"/>
    </row>
    <row r="453" spans="28:32" s="2" customFormat="1" ht="36" customHeight="1" x14ac:dyDescent="0.25">
      <c r="AB453" s="20"/>
      <c r="AC453" s="21"/>
      <c r="AD453" s="22"/>
      <c r="AE453" s="22"/>
      <c r="AF453" s="22"/>
    </row>
    <row r="454" spans="28:32" s="2" customFormat="1" ht="36" customHeight="1" x14ac:dyDescent="0.25">
      <c r="AB454" s="20"/>
      <c r="AC454" s="21"/>
      <c r="AD454" s="22"/>
      <c r="AE454" s="22"/>
      <c r="AF454" s="22"/>
    </row>
    <row r="455" spans="28:32" s="2" customFormat="1" ht="36" customHeight="1" x14ac:dyDescent="0.25">
      <c r="AB455" s="20"/>
      <c r="AC455" s="21"/>
      <c r="AD455" s="22"/>
      <c r="AE455" s="22"/>
      <c r="AF455" s="22"/>
    </row>
    <row r="456" spans="28:32" s="2" customFormat="1" ht="36" customHeight="1" x14ac:dyDescent="0.25">
      <c r="AB456" s="20"/>
      <c r="AC456" s="21"/>
      <c r="AD456" s="22"/>
      <c r="AE456" s="22"/>
      <c r="AF456" s="22"/>
    </row>
    <row r="457" spans="28:32" s="2" customFormat="1" ht="36" customHeight="1" x14ac:dyDescent="0.25">
      <c r="AB457" s="20"/>
      <c r="AC457" s="21"/>
      <c r="AD457" s="22"/>
      <c r="AE457" s="22"/>
      <c r="AF457" s="22"/>
    </row>
    <row r="458" spans="28:32" s="2" customFormat="1" ht="36" customHeight="1" x14ac:dyDescent="0.25">
      <c r="AB458" s="20"/>
      <c r="AC458" s="21"/>
      <c r="AD458" s="22"/>
      <c r="AE458" s="22"/>
      <c r="AF458" s="22"/>
    </row>
    <row r="459" spans="28:32" s="2" customFormat="1" ht="36" customHeight="1" x14ac:dyDescent="0.25">
      <c r="AB459" s="20"/>
      <c r="AC459" s="21"/>
      <c r="AD459" s="22"/>
      <c r="AE459" s="22"/>
      <c r="AF459" s="22"/>
    </row>
    <row r="460" spans="28:32" s="2" customFormat="1" ht="36" customHeight="1" x14ac:dyDescent="0.25">
      <c r="AB460" s="20"/>
      <c r="AC460" s="21"/>
      <c r="AD460" s="22"/>
      <c r="AE460" s="22"/>
      <c r="AF460" s="22"/>
    </row>
    <row r="461" spans="28:32" s="2" customFormat="1" ht="36" customHeight="1" x14ac:dyDescent="0.25">
      <c r="AB461" s="20"/>
      <c r="AC461" s="21"/>
      <c r="AD461" s="22"/>
      <c r="AE461" s="22"/>
      <c r="AF461" s="22"/>
    </row>
    <row r="462" spans="28:32" s="2" customFormat="1" ht="36" customHeight="1" x14ac:dyDescent="0.25">
      <c r="AB462" s="20"/>
      <c r="AC462" s="21"/>
      <c r="AD462" s="22"/>
      <c r="AE462" s="22"/>
      <c r="AF462" s="22"/>
    </row>
    <row r="463" spans="28:32" s="2" customFormat="1" ht="36" customHeight="1" x14ac:dyDescent="0.25">
      <c r="AB463" s="20"/>
      <c r="AC463" s="21"/>
      <c r="AD463" s="22"/>
      <c r="AE463" s="22"/>
      <c r="AF463" s="22"/>
    </row>
    <row r="464" spans="28:32" s="2" customFormat="1" ht="36" customHeight="1" x14ac:dyDescent="0.25">
      <c r="AB464" s="20"/>
      <c r="AC464" s="21"/>
      <c r="AD464" s="22"/>
      <c r="AE464" s="22"/>
      <c r="AF464" s="22"/>
    </row>
    <row r="465" spans="28:32" s="2" customFormat="1" ht="36" customHeight="1" x14ac:dyDescent="0.25">
      <c r="AB465" s="20"/>
      <c r="AC465" s="21"/>
      <c r="AD465" s="22"/>
      <c r="AE465" s="22"/>
      <c r="AF465" s="22"/>
    </row>
    <row r="466" spans="28:32" s="2" customFormat="1" ht="36" customHeight="1" x14ac:dyDescent="0.25">
      <c r="AB466" s="20"/>
      <c r="AC466" s="21"/>
      <c r="AD466" s="22"/>
      <c r="AE466" s="22"/>
      <c r="AF466" s="22"/>
    </row>
    <row r="467" spans="28:32" s="2" customFormat="1" ht="36" customHeight="1" x14ac:dyDescent="0.25">
      <c r="AB467" s="20"/>
      <c r="AC467" s="21"/>
      <c r="AD467" s="22"/>
      <c r="AE467" s="22"/>
      <c r="AF467" s="22"/>
    </row>
    <row r="468" spans="28:32" s="2" customFormat="1" ht="36" customHeight="1" x14ac:dyDescent="0.25">
      <c r="AB468" s="20"/>
      <c r="AC468" s="21"/>
      <c r="AD468" s="22"/>
      <c r="AE468" s="22"/>
      <c r="AF468" s="22"/>
    </row>
    <row r="469" spans="28:32" s="2" customFormat="1" ht="36" customHeight="1" x14ac:dyDescent="0.25">
      <c r="AB469" s="20"/>
      <c r="AC469" s="21"/>
      <c r="AD469" s="22"/>
      <c r="AE469" s="22"/>
      <c r="AF469" s="22"/>
    </row>
    <row r="470" spans="28:32" s="2" customFormat="1" ht="36" customHeight="1" x14ac:dyDescent="0.25">
      <c r="AB470" s="20"/>
      <c r="AC470" s="21"/>
      <c r="AD470" s="22"/>
      <c r="AE470" s="22"/>
      <c r="AF470" s="22"/>
    </row>
    <row r="471" spans="28:32" s="2" customFormat="1" ht="36" customHeight="1" x14ac:dyDescent="0.25">
      <c r="AB471" s="20"/>
      <c r="AC471" s="21"/>
      <c r="AD471" s="22"/>
      <c r="AE471" s="22"/>
      <c r="AF471" s="22"/>
    </row>
    <row r="472" spans="28:32" s="2" customFormat="1" ht="36" customHeight="1" x14ac:dyDescent="0.25">
      <c r="AB472" s="20"/>
      <c r="AC472" s="21"/>
      <c r="AD472" s="22"/>
      <c r="AE472" s="22"/>
      <c r="AF472" s="22"/>
    </row>
    <row r="473" spans="28:32" s="2" customFormat="1" ht="36" customHeight="1" x14ac:dyDescent="0.25">
      <c r="AB473" s="20"/>
      <c r="AC473" s="21"/>
      <c r="AD473" s="22"/>
      <c r="AE473" s="22"/>
      <c r="AF473" s="22"/>
    </row>
    <row r="474" spans="28:32" s="2" customFormat="1" ht="36" customHeight="1" x14ac:dyDescent="0.25">
      <c r="AB474" s="20"/>
      <c r="AC474" s="21"/>
      <c r="AD474" s="22"/>
      <c r="AE474" s="22"/>
      <c r="AF474" s="22"/>
    </row>
    <row r="475" spans="28:32" s="2" customFormat="1" ht="36" customHeight="1" x14ac:dyDescent="0.25">
      <c r="AB475" s="20"/>
      <c r="AC475" s="21"/>
      <c r="AD475" s="22"/>
      <c r="AE475" s="22"/>
      <c r="AF475" s="22"/>
    </row>
    <row r="476" spans="28:32" s="2" customFormat="1" ht="36" customHeight="1" x14ac:dyDescent="0.25">
      <c r="AB476" s="20"/>
      <c r="AC476" s="21"/>
      <c r="AD476" s="22"/>
      <c r="AE476" s="22"/>
      <c r="AF476" s="22"/>
    </row>
    <row r="477" spans="28:32" s="2" customFormat="1" ht="36" customHeight="1" x14ac:dyDescent="0.25">
      <c r="AB477" s="20"/>
      <c r="AC477" s="21"/>
      <c r="AD477" s="22"/>
      <c r="AE477" s="22"/>
      <c r="AF477" s="22"/>
    </row>
    <row r="478" spans="28:32" s="2" customFormat="1" ht="36" customHeight="1" x14ac:dyDescent="0.25">
      <c r="AB478" s="20"/>
      <c r="AC478" s="21"/>
      <c r="AD478" s="22"/>
      <c r="AE478" s="22"/>
      <c r="AF478" s="22"/>
    </row>
    <row r="479" spans="28:32" s="2" customFormat="1" ht="36" customHeight="1" x14ac:dyDescent="0.25">
      <c r="AB479" s="20"/>
      <c r="AC479" s="21"/>
      <c r="AD479" s="22"/>
      <c r="AE479" s="22"/>
      <c r="AF479" s="22"/>
    </row>
    <row r="480" spans="28:32" s="2" customFormat="1" ht="36" customHeight="1" x14ac:dyDescent="0.25">
      <c r="AB480" s="20"/>
      <c r="AC480" s="21"/>
      <c r="AD480" s="22"/>
      <c r="AE480" s="22"/>
      <c r="AF480" s="22"/>
    </row>
    <row r="481" spans="28:32" s="2" customFormat="1" ht="36" customHeight="1" x14ac:dyDescent="0.25">
      <c r="AB481" s="20"/>
      <c r="AC481" s="21"/>
      <c r="AD481" s="22"/>
      <c r="AE481" s="22"/>
      <c r="AF481" s="22"/>
    </row>
    <row r="482" spans="28:32" s="2" customFormat="1" ht="36" customHeight="1" x14ac:dyDescent="0.25">
      <c r="AB482" s="20"/>
      <c r="AC482" s="21"/>
      <c r="AD482" s="22"/>
      <c r="AE482" s="22"/>
      <c r="AF482" s="22"/>
    </row>
    <row r="483" spans="28:32" s="2" customFormat="1" ht="36" customHeight="1" x14ac:dyDescent="0.25">
      <c r="AB483" s="20"/>
      <c r="AC483" s="21"/>
      <c r="AD483" s="22"/>
      <c r="AE483" s="22"/>
      <c r="AF483" s="22"/>
    </row>
    <row r="484" spans="28:32" s="2" customFormat="1" ht="36" customHeight="1" x14ac:dyDescent="0.25">
      <c r="AB484" s="20"/>
      <c r="AC484" s="21"/>
      <c r="AD484" s="22"/>
      <c r="AE484" s="22"/>
      <c r="AF484" s="22"/>
    </row>
    <row r="485" spans="28:32" s="2" customFormat="1" ht="36" customHeight="1" x14ac:dyDescent="0.25">
      <c r="AB485" s="20"/>
      <c r="AC485" s="21"/>
      <c r="AD485" s="22"/>
      <c r="AE485" s="22"/>
      <c r="AF485" s="22"/>
    </row>
    <row r="486" spans="28:32" s="2" customFormat="1" ht="36" customHeight="1" x14ac:dyDescent="0.25">
      <c r="AB486" s="20"/>
      <c r="AC486" s="21"/>
      <c r="AD486" s="22"/>
      <c r="AE486" s="22"/>
      <c r="AF486" s="22"/>
    </row>
    <row r="487" spans="28:32" s="2" customFormat="1" ht="36" customHeight="1" x14ac:dyDescent="0.25">
      <c r="AB487" s="20"/>
      <c r="AC487" s="21"/>
      <c r="AD487" s="22"/>
      <c r="AE487" s="22"/>
      <c r="AF487" s="22"/>
    </row>
    <row r="488" spans="28:32" s="2" customFormat="1" ht="36" customHeight="1" x14ac:dyDescent="0.25">
      <c r="AB488" s="20"/>
      <c r="AC488" s="21"/>
      <c r="AD488" s="22"/>
      <c r="AE488" s="22"/>
      <c r="AF488" s="22"/>
    </row>
    <row r="489" spans="28:32" s="2" customFormat="1" ht="36" customHeight="1" x14ac:dyDescent="0.25">
      <c r="AB489" s="20"/>
      <c r="AC489" s="21"/>
      <c r="AD489" s="22"/>
      <c r="AE489" s="22"/>
      <c r="AF489" s="22"/>
    </row>
    <row r="490" spans="28:32" s="2" customFormat="1" ht="36" customHeight="1" x14ac:dyDescent="0.25">
      <c r="AB490" s="20"/>
      <c r="AC490" s="21"/>
      <c r="AD490" s="22"/>
      <c r="AE490" s="22"/>
      <c r="AF490" s="22"/>
    </row>
    <row r="491" spans="28:32" s="2" customFormat="1" ht="36" customHeight="1" x14ac:dyDescent="0.25">
      <c r="AB491" s="20"/>
      <c r="AC491" s="21"/>
      <c r="AD491" s="22"/>
      <c r="AE491" s="22"/>
      <c r="AF491" s="22"/>
    </row>
    <row r="492" spans="28:32" s="2" customFormat="1" ht="36" customHeight="1" x14ac:dyDescent="0.25">
      <c r="AB492" s="20"/>
      <c r="AC492" s="21"/>
      <c r="AD492" s="22"/>
      <c r="AE492" s="22"/>
      <c r="AF492" s="22"/>
    </row>
    <row r="493" spans="28:32" s="2" customFormat="1" ht="36" customHeight="1" x14ac:dyDescent="0.25">
      <c r="AB493" s="20"/>
      <c r="AC493" s="21"/>
      <c r="AD493" s="22"/>
      <c r="AE493" s="22"/>
      <c r="AF493" s="22"/>
    </row>
    <row r="494" spans="28:32" s="2" customFormat="1" ht="36" customHeight="1" x14ac:dyDescent="0.25">
      <c r="AB494" s="20"/>
      <c r="AC494" s="21"/>
      <c r="AD494" s="22"/>
      <c r="AE494" s="22"/>
      <c r="AF494" s="22"/>
    </row>
    <row r="495" spans="28:32" s="2" customFormat="1" ht="36" customHeight="1" x14ac:dyDescent="0.25">
      <c r="AB495" s="20"/>
      <c r="AC495" s="21"/>
      <c r="AD495" s="22"/>
      <c r="AE495" s="22"/>
      <c r="AF495" s="22"/>
    </row>
    <row r="496" spans="28:32" s="2" customFormat="1" ht="36" customHeight="1" x14ac:dyDescent="0.25">
      <c r="AB496" s="20"/>
      <c r="AC496" s="21"/>
      <c r="AD496" s="22"/>
      <c r="AE496" s="22"/>
      <c r="AF496" s="22"/>
    </row>
    <row r="497" spans="28:32" s="2" customFormat="1" ht="36" customHeight="1" x14ac:dyDescent="0.25">
      <c r="AB497" s="20"/>
      <c r="AC497" s="21"/>
      <c r="AD497" s="22"/>
      <c r="AE497" s="22"/>
      <c r="AF497" s="22"/>
    </row>
    <row r="498" spans="28:32" s="2" customFormat="1" ht="36" customHeight="1" x14ac:dyDescent="0.25">
      <c r="AB498" s="20"/>
      <c r="AC498" s="21"/>
      <c r="AD498" s="22"/>
      <c r="AE498" s="22"/>
      <c r="AF498" s="22"/>
    </row>
    <row r="499" spans="28:32" s="2" customFormat="1" ht="36" customHeight="1" x14ac:dyDescent="0.25">
      <c r="AB499" s="20"/>
      <c r="AC499" s="21"/>
      <c r="AD499" s="22"/>
      <c r="AE499" s="22"/>
      <c r="AF499" s="22"/>
    </row>
    <row r="500" spans="28:32" s="2" customFormat="1" ht="36" customHeight="1" x14ac:dyDescent="0.25">
      <c r="AB500" s="20"/>
      <c r="AC500" s="21"/>
      <c r="AD500" s="22"/>
      <c r="AE500" s="22"/>
      <c r="AF500" s="22"/>
    </row>
    <row r="501" spans="28:32" s="2" customFormat="1" ht="36" customHeight="1" x14ac:dyDescent="0.25">
      <c r="AB501" s="20"/>
      <c r="AC501" s="21"/>
      <c r="AD501" s="22"/>
      <c r="AE501" s="22"/>
      <c r="AF501" s="22"/>
    </row>
    <row r="502" spans="28:32" s="2" customFormat="1" ht="36" customHeight="1" x14ac:dyDescent="0.25">
      <c r="AB502" s="20"/>
      <c r="AC502" s="21"/>
      <c r="AD502" s="22"/>
      <c r="AE502" s="22"/>
      <c r="AF502" s="22"/>
    </row>
    <row r="503" spans="28:32" s="2" customFormat="1" ht="36" customHeight="1" x14ac:dyDescent="0.25">
      <c r="AB503" s="20"/>
      <c r="AC503" s="21"/>
      <c r="AD503" s="22"/>
      <c r="AE503" s="22"/>
      <c r="AF503" s="22"/>
    </row>
    <row r="504" spans="28:32" s="2" customFormat="1" ht="36" customHeight="1" x14ac:dyDescent="0.25">
      <c r="AB504" s="20"/>
      <c r="AC504" s="21"/>
      <c r="AD504" s="22"/>
      <c r="AE504" s="22"/>
      <c r="AF504" s="22"/>
    </row>
    <row r="505" spans="28:32" s="2" customFormat="1" ht="36" customHeight="1" x14ac:dyDescent="0.25">
      <c r="AB505" s="20"/>
      <c r="AC505" s="21"/>
      <c r="AD505" s="22"/>
      <c r="AE505" s="22"/>
      <c r="AF505" s="22"/>
    </row>
    <row r="506" spans="28:32" s="2" customFormat="1" ht="36" customHeight="1" x14ac:dyDescent="0.25">
      <c r="AB506" s="20"/>
      <c r="AC506" s="21"/>
      <c r="AD506" s="22"/>
      <c r="AE506" s="22"/>
      <c r="AF506" s="22"/>
    </row>
    <row r="507" spans="28:32" s="2" customFormat="1" ht="36" customHeight="1" x14ac:dyDescent="0.25">
      <c r="AB507" s="20"/>
      <c r="AC507" s="21"/>
      <c r="AD507" s="22"/>
      <c r="AE507" s="22"/>
      <c r="AF507" s="22"/>
    </row>
    <row r="508" spans="28:32" s="2" customFormat="1" ht="36" customHeight="1" x14ac:dyDescent="0.25">
      <c r="AB508" s="20"/>
      <c r="AC508" s="21"/>
      <c r="AD508" s="22"/>
      <c r="AE508" s="22"/>
      <c r="AF508" s="22"/>
    </row>
    <row r="509" spans="28:32" s="2" customFormat="1" ht="36" customHeight="1" x14ac:dyDescent="0.25">
      <c r="AB509" s="20"/>
      <c r="AC509" s="21"/>
      <c r="AD509" s="22"/>
      <c r="AE509" s="22"/>
      <c r="AF509" s="22"/>
    </row>
    <row r="510" spans="28:32" s="2" customFormat="1" ht="36" customHeight="1" x14ac:dyDescent="0.25">
      <c r="AB510" s="20"/>
      <c r="AC510" s="21"/>
      <c r="AD510" s="22"/>
      <c r="AE510" s="22"/>
      <c r="AF510" s="22"/>
    </row>
    <row r="511" spans="28:32" s="2" customFormat="1" ht="36" customHeight="1" x14ac:dyDescent="0.25">
      <c r="AB511" s="20"/>
      <c r="AC511" s="21"/>
      <c r="AD511" s="22"/>
      <c r="AE511" s="22"/>
      <c r="AF511" s="22"/>
    </row>
    <row r="512" spans="28:32" s="2" customFormat="1" ht="36" customHeight="1" x14ac:dyDescent="0.25">
      <c r="AB512" s="20"/>
      <c r="AC512" s="21"/>
      <c r="AD512" s="22"/>
      <c r="AE512" s="22"/>
      <c r="AF512" s="22"/>
    </row>
    <row r="513" spans="28:32" s="2" customFormat="1" ht="36" customHeight="1" x14ac:dyDescent="0.25">
      <c r="AB513" s="20"/>
      <c r="AC513" s="21"/>
      <c r="AD513" s="22"/>
      <c r="AE513" s="22"/>
      <c r="AF513" s="22"/>
    </row>
    <row r="514" spans="28:32" s="2" customFormat="1" ht="36" customHeight="1" x14ac:dyDescent="0.25">
      <c r="AB514" s="20"/>
      <c r="AC514" s="21"/>
      <c r="AD514" s="22"/>
      <c r="AE514" s="22"/>
      <c r="AF514" s="22"/>
    </row>
    <row r="515" spans="28:32" s="2" customFormat="1" ht="36" customHeight="1" x14ac:dyDescent="0.25">
      <c r="AB515" s="20"/>
      <c r="AC515" s="21"/>
      <c r="AD515" s="22"/>
      <c r="AE515" s="22"/>
      <c r="AF515" s="22"/>
    </row>
    <row r="516" spans="28:32" s="2" customFormat="1" ht="36" customHeight="1" x14ac:dyDescent="0.25">
      <c r="AB516" s="20"/>
      <c r="AC516" s="21"/>
      <c r="AD516" s="22"/>
      <c r="AE516" s="22"/>
      <c r="AF516" s="22"/>
    </row>
    <row r="517" spans="28:32" s="2" customFormat="1" ht="36" customHeight="1" x14ac:dyDescent="0.25">
      <c r="AB517" s="20"/>
      <c r="AC517" s="21"/>
      <c r="AD517" s="22"/>
      <c r="AE517" s="22"/>
      <c r="AF517" s="22"/>
    </row>
    <row r="518" spans="28:32" s="2" customFormat="1" ht="36" customHeight="1" x14ac:dyDescent="0.25">
      <c r="AB518" s="20"/>
      <c r="AC518" s="21"/>
      <c r="AD518" s="22"/>
      <c r="AE518" s="22"/>
      <c r="AF518" s="22"/>
    </row>
    <row r="519" spans="28:32" s="2" customFormat="1" ht="36" customHeight="1" x14ac:dyDescent="0.25">
      <c r="AB519" s="20"/>
      <c r="AC519" s="21"/>
      <c r="AD519" s="22"/>
      <c r="AE519" s="22"/>
      <c r="AF519" s="22"/>
    </row>
    <row r="520" spans="28:32" s="2" customFormat="1" ht="36" customHeight="1" x14ac:dyDescent="0.25">
      <c r="AB520" s="20"/>
      <c r="AC520" s="21"/>
      <c r="AD520" s="22"/>
      <c r="AE520" s="22"/>
      <c r="AF520" s="22"/>
    </row>
    <row r="521" spans="28:32" s="2" customFormat="1" ht="36" customHeight="1" x14ac:dyDescent="0.25">
      <c r="AB521" s="20"/>
      <c r="AC521" s="21"/>
      <c r="AD521" s="22"/>
      <c r="AE521" s="22"/>
      <c r="AF521" s="22"/>
    </row>
    <row r="522" spans="28:32" s="2" customFormat="1" ht="36" customHeight="1" x14ac:dyDescent="0.25">
      <c r="AB522" s="20"/>
      <c r="AC522" s="21"/>
      <c r="AD522" s="22"/>
      <c r="AE522" s="22"/>
      <c r="AF522" s="22"/>
    </row>
    <row r="523" spans="28:32" s="2" customFormat="1" ht="36" customHeight="1" x14ac:dyDescent="0.25">
      <c r="AB523" s="20"/>
      <c r="AC523" s="21"/>
      <c r="AD523" s="22"/>
      <c r="AE523" s="22"/>
      <c r="AF523" s="22"/>
    </row>
    <row r="524" spans="28:32" s="2" customFormat="1" ht="36" customHeight="1" x14ac:dyDescent="0.25">
      <c r="AB524" s="20"/>
      <c r="AC524" s="21"/>
      <c r="AD524" s="22"/>
      <c r="AE524" s="22"/>
      <c r="AF524" s="22"/>
    </row>
    <row r="525" spans="28:32" s="2" customFormat="1" ht="36" customHeight="1" x14ac:dyDescent="0.25">
      <c r="AB525" s="20"/>
      <c r="AC525" s="21"/>
      <c r="AD525" s="22"/>
      <c r="AE525" s="22"/>
      <c r="AF525" s="22"/>
    </row>
    <row r="526" spans="28:32" s="2" customFormat="1" ht="36" customHeight="1" x14ac:dyDescent="0.25">
      <c r="AB526" s="20"/>
      <c r="AC526" s="21"/>
      <c r="AD526" s="22"/>
      <c r="AE526" s="22"/>
      <c r="AF526" s="22"/>
    </row>
    <row r="527" spans="28:32" s="2" customFormat="1" ht="36" customHeight="1" x14ac:dyDescent="0.25">
      <c r="AB527" s="20"/>
      <c r="AC527" s="21"/>
      <c r="AD527" s="22"/>
      <c r="AE527" s="22"/>
      <c r="AF527" s="22"/>
    </row>
    <row r="528" spans="28:32" s="2" customFormat="1" ht="36" customHeight="1" x14ac:dyDescent="0.25">
      <c r="AB528" s="20"/>
      <c r="AC528" s="21"/>
      <c r="AD528" s="22"/>
      <c r="AE528" s="22"/>
      <c r="AF528" s="22"/>
    </row>
    <row r="529" spans="28:32" s="2" customFormat="1" ht="36" customHeight="1" x14ac:dyDescent="0.25">
      <c r="AB529" s="20"/>
      <c r="AC529" s="21"/>
      <c r="AD529" s="22"/>
      <c r="AE529" s="22"/>
      <c r="AF529" s="22"/>
    </row>
    <row r="530" spans="28:32" s="2" customFormat="1" ht="36" customHeight="1" x14ac:dyDescent="0.25">
      <c r="AB530" s="20"/>
      <c r="AC530" s="21"/>
      <c r="AD530" s="22"/>
      <c r="AE530" s="22"/>
      <c r="AF530" s="22"/>
    </row>
    <row r="531" spans="28:32" s="2" customFormat="1" ht="36" customHeight="1" x14ac:dyDescent="0.25">
      <c r="AB531" s="20"/>
      <c r="AC531" s="21"/>
      <c r="AD531" s="22"/>
      <c r="AE531" s="22"/>
      <c r="AF531" s="22"/>
    </row>
    <row r="532" spans="28:32" s="2" customFormat="1" ht="36" customHeight="1" x14ac:dyDescent="0.25">
      <c r="AB532" s="20"/>
      <c r="AC532" s="21"/>
      <c r="AD532" s="22"/>
      <c r="AE532" s="22"/>
      <c r="AF532" s="22"/>
    </row>
    <row r="533" spans="28:32" s="2" customFormat="1" ht="36" customHeight="1" x14ac:dyDescent="0.25">
      <c r="AB533" s="20"/>
      <c r="AC533" s="21"/>
      <c r="AD533" s="22"/>
      <c r="AE533" s="22"/>
      <c r="AF533" s="22"/>
    </row>
    <row r="534" spans="28:32" s="2" customFormat="1" ht="36" customHeight="1" x14ac:dyDescent="0.25">
      <c r="AB534" s="20"/>
      <c r="AC534" s="21"/>
      <c r="AD534" s="22"/>
      <c r="AE534" s="22"/>
      <c r="AF534" s="22"/>
    </row>
    <row r="535" spans="28:32" s="2" customFormat="1" ht="36" customHeight="1" x14ac:dyDescent="0.25">
      <c r="AB535" s="20"/>
      <c r="AC535" s="21"/>
      <c r="AD535" s="22"/>
      <c r="AE535" s="22"/>
      <c r="AF535" s="22"/>
    </row>
    <row r="536" spans="28:32" s="2" customFormat="1" ht="36" customHeight="1" x14ac:dyDescent="0.25">
      <c r="AB536" s="20"/>
      <c r="AC536" s="21"/>
      <c r="AD536" s="22"/>
      <c r="AE536" s="22"/>
      <c r="AF536" s="22"/>
    </row>
    <row r="537" spans="28:32" s="2" customFormat="1" ht="36" customHeight="1" x14ac:dyDescent="0.25">
      <c r="AB537" s="20"/>
      <c r="AC537" s="21"/>
      <c r="AD537" s="22"/>
      <c r="AE537" s="22"/>
      <c r="AF537" s="22"/>
    </row>
    <row r="538" spans="28:32" s="2" customFormat="1" ht="36" customHeight="1" x14ac:dyDescent="0.3">
      <c r="AB538" s="23"/>
      <c r="AC538" s="24"/>
      <c r="AD538" s="25"/>
      <c r="AE538" s="25"/>
      <c r="AF538" s="25"/>
    </row>
    <row r="539" spans="28:32" s="2" customFormat="1" ht="36" customHeight="1" x14ac:dyDescent="0.3">
      <c r="AB539" s="23"/>
      <c r="AC539" s="24"/>
      <c r="AD539" s="25"/>
      <c r="AE539" s="25"/>
      <c r="AF539" s="25"/>
    </row>
    <row r="540" spans="28:32" s="2" customFormat="1" ht="36" customHeight="1" x14ac:dyDescent="0.3">
      <c r="AB540" s="23"/>
      <c r="AC540" s="24"/>
      <c r="AD540" s="25"/>
      <c r="AE540" s="25"/>
      <c r="AF540" s="25"/>
    </row>
    <row r="541" spans="28:32" s="2" customFormat="1" ht="36" customHeight="1" x14ac:dyDescent="0.3">
      <c r="AB541" s="23"/>
      <c r="AC541" s="24"/>
      <c r="AD541" s="25"/>
      <c r="AE541" s="25"/>
      <c r="AF541" s="25"/>
    </row>
    <row r="542" spans="28:32" s="2" customFormat="1" ht="36" customHeight="1" x14ac:dyDescent="0.3">
      <c r="AB542" s="23"/>
      <c r="AC542" s="24"/>
      <c r="AD542" s="25"/>
      <c r="AE542" s="25"/>
      <c r="AF542" s="25"/>
    </row>
    <row r="543" spans="28:32" s="2" customFormat="1" ht="36" customHeight="1" x14ac:dyDescent="0.3">
      <c r="AB543" s="23"/>
      <c r="AC543" s="24"/>
      <c r="AD543" s="25"/>
      <c r="AE543" s="25"/>
      <c r="AF543" s="25"/>
    </row>
    <row r="544" spans="28:32" s="2" customFormat="1" ht="36" customHeight="1" x14ac:dyDescent="0.3">
      <c r="AB544" s="23"/>
      <c r="AC544" s="24"/>
      <c r="AD544" s="25"/>
      <c r="AE544" s="25"/>
      <c r="AF544" s="25"/>
    </row>
    <row r="545" spans="28:32" s="2" customFormat="1" ht="36" customHeight="1" x14ac:dyDescent="0.3">
      <c r="AB545" s="23"/>
      <c r="AC545" s="24"/>
      <c r="AD545" s="25"/>
      <c r="AE545" s="25"/>
      <c r="AF545" s="25"/>
    </row>
    <row r="546" spans="28:32" s="2" customFormat="1" ht="36" customHeight="1" x14ac:dyDescent="0.3">
      <c r="AB546" s="23"/>
      <c r="AC546" s="24"/>
      <c r="AD546" s="25"/>
      <c r="AE546" s="25"/>
      <c r="AF546" s="25"/>
    </row>
    <row r="547" spans="28:32" s="2" customFormat="1" ht="36" customHeight="1" x14ac:dyDescent="0.3">
      <c r="AB547" s="23"/>
      <c r="AC547" s="24"/>
      <c r="AD547" s="25"/>
      <c r="AE547" s="25"/>
      <c r="AF547" s="25"/>
    </row>
    <row r="548" spans="28:32" s="2" customFormat="1" ht="36" customHeight="1" x14ac:dyDescent="0.3">
      <c r="AB548" s="23"/>
      <c r="AC548" s="24"/>
      <c r="AD548" s="25"/>
      <c r="AE548" s="25"/>
      <c r="AF548" s="25"/>
    </row>
    <row r="549" spans="28:32" s="2" customFormat="1" ht="36" customHeight="1" x14ac:dyDescent="0.3">
      <c r="AB549" s="23"/>
      <c r="AC549" s="24"/>
      <c r="AD549" s="25"/>
      <c r="AE549" s="25"/>
      <c r="AF549" s="25"/>
    </row>
    <row r="550" spans="28:32" s="2" customFormat="1" ht="36" customHeight="1" x14ac:dyDescent="0.3">
      <c r="AB550" s="23"/>
      <c r="AC550" s="24"/>
      <c r="AD550" s="25"/>
      <c r="AE550" s="25"/>
      <c r="AF550" s="25"/>
    </row>
    <row r="551" spans="28:32" s="2" customFormat="1" ht="36" customHeight="1" x14ac:dyDescent="0.3">
      <c r="AB551" s="23"/>
      <c r="AC551" s="24"/>
      <c r="AD551" s="25"/>
      <c r="AE551" s="25"/>
      <c r="AF551" s="25"/>
    </row>
    <row r="552" spans="28:32" s="2" customFormat="1" ht="36" customHeight="1" x14ac:dyDescent="0.3">
      <c r="AB552" s="23"/>
      <c r="AC552" s="24"/>
      <c r="AD552" s="25"/>
      <c r="AE552" s="25"/>
      <c r="AF552" s="25"/>
    </row>
    <row r="553" spans="28:32" s="2" customFormat="1" ht="36" customHeight="1" x14ac:dyDescent="0.3">
      <c r="AB553" s="23"/>
      <c r="AC553" s="24"/>
      <c r="AD553" s="25"/>
      <c r="AE553" s="25"/>
      <c r="AF553" s="25"/>
    </row>
    <row r="554" spans="28:32" s="2" customFormat="1" ht="36" customHeight="1" x14ac:dyDescent="0.3">
      <c r="AB554" s="23"/>
      <c r="AC554" s="24"/>
      <c r="AD554" s="25"/>
      <c r="AE554" s="25"/>
      <c r="AF554" s="25"/>
    </row>
    <row r="555" spans="28:32" s="2" customFormat="1" ht="36" customHeight="1" x14ac:dyDescent="0.3">
      <c r="AB555" s="23"/>
      <c r="AC555" s="24"/>
      <c r="AD555" s="25"/>
      <c r="AE555" s="25"/>
      <c r="AF555" s="25"/>
    </row>
    <row r="556" spans="28:32" s="2" customFormat="1" ht="36" customHeight="1" x14ac:dyDescent="0.3">
      <c r="AB556" s="23"/>
      <c r="AC556" s="24"/>
      <c r="AD556" s="25"/>
      <c r="AE556" s="25"/>
      <c r="AF556" s="25"/>
    </row>
    <row r="557" spans="28:32" s="2" customFormat="1" ht="36" customHeight="1" x14ac:dyDescent="0.3">
      <c r="AB557" s="23"/>
      <c r="AC557" s="24"/>
      <c r="AD557" s="25"/>
      <c r="AE557" s="25"/>
      <c r="AF557" s="25"/>
    </row>
    <row r="558" spans="28:32" s="2" customFormat="1" ht="36" customHeight="1" x14ac:dyDescent="0.3">
      <c r="AB558" s="23"/>
      <c r="AC558" s="24"/>
      <c r="AD558" s="25"/>
      <c r="AE558" s="25"/>
      <c r="AF558" s="25"/>
    </row>
    <row r="559" spans="28:32" s="2" customFormat="1" ht="36" customHeight="1" x14ac:dyDescent="0.3">
      <c r="AB559" s="23"/>
      <c r="AC559" s="24"/>
      <c r="AD559" s="25"/>
      <c r="AE559" s="25"/>
      <c r="AF559" s="25"/>
    </row>
    <row r="560" spans="28:32" s="2" customFormat="1" ht="36" customHeight="1" x14ac:dyDescent="0.3">
      <c r="AB560" s="23"/>
      <c r="AC560" s="24"/>
      <c r="AD560" s="25"/>
      <c r="AE560" s="25"/>
      <c r="AF560" s="25"/>
    </row>
    <row r="561" spans="28:32" s="2" customFormat="1" ht="36" customHeight="1" x14ac:dyDescent="0.3">
      <c r="AB561" s="23"/>
      <c r="AC561" s="24"/>
      <c r="AD561" s="25"/>
      <c r="AE561" s="25"/>
      <c r="AF561" s="25"/>
    </row>
    <row r="562" spans="28:32" s="2" customFormat="1" ht="36" customHeight="1" x14ac:dyDescent="0.3">
      <c r="AB562" s="23"/>
      <c r="AC562" s="24"/>
      <c r="AD562" s="25"/>
      <c r="AE562" s="25"/>
      <c r="AF562" s="25"/>
    </row>
    <row r="563" spans="28:32" s="2" customFormat="1" ht="36" customHeight="1" x14ac:dyDescent="0.3">
      <c r="AB563" s="23"/>
      <c r="AC563" s="24"/>
      <c r="AD563" s="25"/>
      <c r="AE563" s="25"/>
      <c r="AF563" s="25"/>
    </row>
    <row r="564" spans="28:32" s="2" customFormat="1" ht="36" customHeight="1" x14ac:dyDescent="0.3">
      <c r="AB564" s="23"/>
      <c r="AC564" s="24"/>
      <c r="AD564" s="25"/>
      <c r="AE564" s="25"/>
      <c r="AF564" s="25"/>
    </row>
    <row r="565" spans="28:32" s="2" customFormat="1" ht="36" customHeight="1" x14ac:dyDescent="0.3">
      <c r="AB565" s="23"/>
      <c r="AC565" s="24"/>
      <c r="AD565" s="25"/>
      <c r="AE565" s="25"/>
      <c r="AF565" s="25"/>
    </row>
    <row r="566" spans="28:32" s="2" customFormat="1" ht="36" customHeight="1" x14ac:dyDescent="0.3">
      <c r="AB566" s="23"/>
      <c r="AC566" s="24"/>
      <c r="AD566" s="25"/>
      <c r="AE566" s="25"/>
      <c r="AF566" s="25"/>
    </row>
    <row r="567" spans="28:32" s="2" customFormat="1" ht="36" customHeight="1" x14ac:dyDescent="0.3">
      <c r="AB567" s="23"/>
      <c r="AC567" s="24"/>
      <c r="AD567" s="25"/>
      <c r="AE567" s="25"/>
      <c r="AF567" s="25"/>
    </row>
    <row r="568" spans="28:32" s="2" customFormat="1" ht="36" customHeight="1" x14ac:dyDescent="0.3">
      <c r="AB568" s="23"/>
      <c r="AC568" s="24"/>
      <c r="AD568" s="25"/>
      <c r="AE568" s="25"/>
      <c r="AF568" s="25"/>
    </row>
    <row r="569" spans="28:32" s="2" customFormat="1" ht="36" customHeight="1" x14ac:dyDescent="0.3">
      <c r="AB569" s="23"/>
      <c r="AC569" s="24"/>
      <c r="AD569" s="25"/>
      <c r="AE569" s="25"/>
      <c r="AF569" s="25"/>
    </row>
    <row r="570" spans="28:32" s="2" customFormat="1" ht="36" customHeight="1" x14ac:dyDescent="0.3">
      <c r="AB570" s="23"/>
      <c r="AC570" s="24"/>
      <c r="AD570" s="25"/>
      <c r="AE570" s="25"/>
      <c r="AF570" s="25"/>
    </row>
    <row r="571" spans="28:32" s="2" customFormat="1" ht="36" customHeight="1" x14ac:dyDescent="0.3">
      <c r="AB571" s="23"/>
      <c r="AC571" s="24"/>
      <c r="AD571" s="25"/>
      <c r="AE571" s="25"/>
      <c r="AF571" s="25"/>
    </row>
    <row r="572" spans="28:32" s="2" customFormat="1" ht="36" customHeight="1" x14ac:dyDescent="0.3">
      <c r="AB572" s="23"/>
      <c r="AC572" s="24"/>
      <c r="AD572" s="25"/>
      <c r="AE572" s="25"/>
      <c r="AF572" s="25"/>
    </row>
    <row r="573" spans="28:32" s="2" customFormat="1" ht="36" customHeight="1" x14ac:dyDescent="0.3">
      <c r="AB573" s="23"/>
      <c r="AC573" s="24"/>
      <c r="AD573" s="25"/>
      <c r="AE573" s="25"/>
      <c r="AF573" s="25"/>
    </row>
    <row r="574" spans="28:32" s="2" customFormat="1" ht="36" customHeight="1" x14ac:dyDescent="0.3">
      <c r="AB574" s="23"/>
      <c r="AC574" s="24"/>
      <c r="AD574" s="25"/>
      <c r="AE574" s="25"/>
      <c r="AF574" s="25"/>
    </row>
    <row r="575" spans="28:32" s="2" customFormat="1" ht="36" customHeight="1" x14ac:dyDescent="0.3">
      <c r="AB575" s="23"/>
      <c r="AC575" s="24"/>
      <c r="AD575" s="25"/>
      <c r="AE575" s="25"/>
      <c r="AF575" s="25"/>
    </row>
    <row r="576" spans="28:32" s="2" customFormat="1" ht="36" customHeight="1" x14ac:dyDescent="0.3">
      <c r="AB576" s="23"/>
      <c r="AC576" s="24"/>
      <c r="AD576" s="25"/>
      <c r="AE576" s="25"/>
      <c r="AF576" s="25"/>
    </row>
    <row r="577" spans="28:32" s="2" customFormat="1" ht="36" customHeight="1" x14ac:dyDescent="0.3">
      <c r="AB577" s="23"/>
      <c r="AC577" s="24"/>
      <c r="AD577" s="25"/>
      <c r="AE577" s="25"/>
      <c r="AF577" s="25"/>
    </row>
    <row r="578" spans="28:32" s="2" customFormat="1" ht="36" customHeight="1" x14ac:dyDescent="0.3">
      <c r="AB578" s="23"/>
      <c r="AC578" s="24"/>
      <c r="AD578" s="25"/>
      <c r="AE578" s="25"/>
      <c r="AF578" s="25"/>
    </row>
    <row r="579" spans="28:32" s="2" customFormat="1" ht="36" customHeight="1" x14ac:dyDescent="0.3">
      <c r="AB579" s="23"/>
      <c r="AC579" s="24"/>
      <c r="AD579" s="25"/>
      <c r="AE579" s="25"/>
      <c r="AF579" s="25"/>
    </row>
    <row r="580" spans="28:32" s="2" customFormat="1" ht="36" customHeight="1" x14ac:dyDescent="0.3">
      <c r="AB580" s="23"/>
      <c r="AC580" s="24"/>
      <c r="AD580" s="25"/>
      <c r="AE580" s="25"/>
      <c r="AF580" s="25"/>
    </row>
    <row r="581" spans="28:32" s="2" customFormat="1" ht="36" customHeight="1" x14ac:dyDescent="0.3">
      <c r="AB581" s="23"/>
      <c r="AC581" s="24"/>
      <c r="AD581" s="25"/>
      <c r="AE581" s="25"/>
      <c r="AF581" s="25"/>
    </row>
    <row r="582" spans="28:32" s="2" customFormat="1" ht="36" customHeight="1" x14ac:dyDescent="0.3">
      <c r="AB582" s="23"/>
      <c r="AC582" s="24"/>
      <c r="AD582" s="25"/>
      <c r="AE582" s="25"/>
      <c r="AF582" s="25"/>
    </row>
    <row r="583" spans="28:32" s="2" customFormat="1" ht="36" customHeight="1" x14ac:dyDescent="0.3">
      <c r="AB583" s="23"/>
      <c r="AC583" s="24"/>
      <c r="AD583" s="25"/>
      <c r="AE583" s="25"/>
      <c r="AF583" s="25"/>
    </row>
    <row r="584" spans="28:32" s="2" customFormat="1" ht="36" customHeight="1" x14ac:dyDescent="0.3">
      <c r="AB584" s="23"/>
      <c r="AC584" s="24"/>
      <c r="AD584" s="25"/>
      <c r="AE584" s="25"/>
      <c r="AF584" s="25"/>
    </row>
    <row r="585" spans="28:32" s="2" customFormat="1" ht="36" customHeight="1" x14ac:dyDescent="0.3">
      <c r="AB585" s="23"/>
      <c r="AC585" s="24"/>
      <c r="AD585" s="25"/>
      <c r="AE585" s="25"/>
      <c r="AF585" s="25"/>
    </row>
    <row r="586" spans="28:32" s="2" customFormat="1" ht="36" customHeight="1" x14ac:dyDescent="0.3">
      <c r="AB586" s="23"/>
      <c r="AC586" s="24"/>
      <c r="AD586" s="25"/>
      <c r="AE586" s="25"/>
      <c r="AF586" s="25"/>
    </row>
    <row r="587" spans="28:32" s="2" customFormat="1" ht="36" customHeight="1" x14ac:dyDescent="0.3">
      <c r="AB587" s="23"/>
      <c r="AC587" s="24"/>
      <c r="AD587" s="25"/>
      <c r="AE587" s="25"/>
      <c r="AF587" s="25"/>
    </row>
    <row r="588" spans="28:32" s="2" customFormat="1" ht="36" customHeight="1" x14ac:dyDescent="0.3">
      <c r="AB588" s="23"/>
      <c r="AC588" s="24"/>
      <c r="AD588" s="25"/>
      <c r="AE588" s="25"/>
      <c r="AF588" s="25"/>
    </row>
    <row r="589" spans="28:32" s="2" customFormat="1" ht="36" customHeight="1" x14ac:dyDescent="0.3">
      <c r="AB589" s="23"/>
      <c r="AC589" s="24"/>
      <c r="AD589" s="25"/>
      <c r="AE589" s="25"/>
      <c r="AF589" s="25"/>
    </row>
    <row r="590" spans="28:32" s="2" customFormat="1" ht="36" customHeight="1" x14ac:dyDescent="0.3">
      <c r="AB590" s="23"/>
      <c r="AC590" s="24"/>
      <c r="AD590" s="25"/>
      <c r="AE590" s="25"/>
      <c r="AF590" s="25"/>
    </row>
    <row r="591" spans="28:32" s="2" customFormat="1" ht="36" customHeight="1" x14ac:dyDescent="0.3">
      <c r="AB591" s="23"/>
      <c r="AC591" s="24"/>
      <c r="AD591" s="25"/>
      <c r="AE591" s="25"/>
      <c r="AF591" s="25"/>
    </row>
    <row r="592" spans="28:32" s="2" customFormat="1" ht="36" customHeight="1" x14ac:dyDescent="0.3">
      <c r="AB592" s="23"/>
      <c r="AC592" s="24"/>
      <c r="AD592" s="25"/>
      <c r="AE592" s="25"/>
      <c r="AF592" s="25"/>
    </row>
    <row r="593" spans="28:32" s="2" customFormat="1" ht="36" customHeight="1" x14ac:dyDescent="0.3">
      <c r="AB593" s="23"/>
      <c r="AC593" s="24"/>
      <c r="AD593" s="25"/>
      <c r="AE593" s="25"/>
      <c r="AF593" s="25"/>
    </row>
    <row r="594" spans="28:32" s="2" customFormat="1" ht="36" customHeight="1" x14ac:dyDescent="0.3">
      <c r="AB594" s="23"/>
      <c r="AC594" s="24"/>
      <c r="AD594" s="25"/>
      <c r="AE594" s="25"/>
      <c r="AF594" s="25"/>
    </row>
    <row r="595" spans="28:32" s="2" customFormat="1" ht="36" customHeight="1" x14ac:dyDescent="0.3">
      <c r="AB595" s="23"/>
      <c r="AC595" s="24"/>
      <c r="AD595" s="25"/>
      <c r="AE595" s="25"/>
      <c r="AF595" s="25"/>
    </row>
    <row r="596" spans="28:32" s="2" customFormat="1" ht="36" customHeight="1" x14ac:dyDescent="0.3">
      <c r="AB596" s="23"/>
      <c r="AC596" s="24"/>
      <c r="AD596" s="25"/>
      <c r="AE596" s="25"/>
      <c r="AF596" s="25"/>
    </row>
    <row r="597" spans="28:32" s="2" customFormat="1" ht="36" customHeight="1" x14ac:dyDescent="0.3">
      <c r="AB597" s="23"/>
      <c r="AC597" s="24"/>
      <c r="AD597" s="25"/>
      <c r="AE597" s="25"/>
      <c r="AF597" s="25"/>
    </row>
    <row r="598" spans="28:32" s="2" customFormat="1" ht="36" customHeight="1" x14ac:dyDescent="0.3">
      <c r="AB598" s="23"/>
      <c r="AC598" s="24"/>
      <c r="AD598" s="25"/>
      <c r="AE598" s="25"/>
      <c r="AF598" s="25"/>
    </row>
    <row r="599" spans="28:32" s="2" customFormat="1" ht="36" customHeight="1" x14ac:dyDescent="0.3">
      <c r="AB599" s="23"/>
      <c r="AC599" s="24"/>
      <c r="AD599" s="25"/>
      <c r="AE599" s="25"/>
      <c r="AF599" s="25"/>
    </row>
    <row r="600" spans="28:32" s="2" customFormat="1" ht="36" customHeight="1" x14ac:dyDescent="0.3">
      <c r="AB600" s="23"/>
      <c r="AC600" s="24"/>
      <c r="AD600" s="25"/>
      <c r="AE600" s="25"/>
      <c r="AF600" s="25"/>
    </row>
    <row r="601" spans="28:32" s="2" customFormat="1" ht="36" customHeight="1" x14ac:dyDescent="0.3">
      <c r="AB601" s="23"/>
      <c r="AC601" s="24"/>
      <c r="AD601" s="25"/>
      <c r="AE601" s="25"/>
      <c r="AF601" s="25"/>
    </row>
    <row r="602" spans="28:32" s="2" customFormat="1" ht="36" customHeight="1" x14ac:dyDescent="0.3">
      <c r="AB602" s="23"/>
      <c r="AC602" s="24"/>
      <c r="AD602" s="25"/>
      <c r="AE602" s="25"/>
      <c r="AF602" s="25"/>
    </row>
    <row r="603" spans="28:32" s="2" customFormat="1" ht="36" customHeight="1" x14ac:dyDescent="0.3">
      <c r="AB603" s="23"/>
      <c r="AC603" s="24"/>
      <c r="AD603" s="25"/>
      <c r="AE603" s="25"/>
      <c r="AF603" s="25"/>
    </row>
    <row r="604" spans="28:32" s="2" customFormat="1" ht="36" customHeight="1" x14ac:dyDescent="0.3">
      <c r="AB604" s="23"/>
      <c r="AC604" s="24"/>
      <c r="AD604" s="25"/>
      <c r="AE604" s="25"/>
      <c r="AF604" s="25"/>
    </row>
    <row r="605" spans="28:32" s="2" customFormat="1" ht="36" customHeight="1" x14ac:dyDescent="0.3">
      <c r="AB605" s="23"/>
      <c r="AC605" s="24"/>
      <c r="AD605" s="25"/>
      <c r="AE605" s="25"/>
      <c r="AF605" s="25"/>
    </row>
    <row r="606" spans="28:32" s="2" customFormat="1" ht="36" customHeight="1" x14ac:dyDescent="0.3">
      <c r="AB606" s="23"/>
      <c r="AC606" s="24"/>
      <c r="AD606" s="25"/>
      <c r="AE606" s="25"/>
      <c r="AF606" s="25"/>
    </row>
    <row r="607" spans="28:32" s="2" customFormat="1" ht="36" customHeight="1" x14ac:dyDescent="0.3">
      <c r="AB607" s="23"/>
      <c r="AC607" s="24"/>
      <c r="AD607" s="25"/>
      <c r="AE607" s="25"/>
      <c r="AF607" s="25"/>
    </row>
    <row r="608" spans="28:32" s="2" customFormat="1" ht="36" customHeight="1" x14ac:dyDescent="0.3">
      <c r="AB608" s="23"/>
      <c r="AC608" s="24"/>
      <c r="AD608" s="25"/>
      <c r="AE608" s="25"/>
      <c r="AF608" s="25"/>
    </row>
    <row r="609" spans="28:32" s="2" customFormat="1" ht="36" customHeight="1" x14ac:dyDescent="0.3">
      <c r="AB609" s="23"/>
      <c r="AC609" s="24"/>
      <c r="AD609" s="25"/>
      <c r="AE609" s="25"/>
      <c r="AF609" s="25"/>
    </row>
    <row r="610" spans="28:32" s="2" customFormat="1" ht="36" customHeight="1" x14ac:dyDescent="0.3">
      <c r="AB610" s="23"/>
      <c r="AC610" s="24"/>
      <c r="AD610" s="25"/>
      <c r="AE610" s="25"/>
      <c r="AF610" s="25"/>
    </row>
    <row r="611" spans="28:32" s="2" customFormat="1" ht="36" customHeight="1" x14ac:dyDescent="0.3">
      <c r="AB611" s="23"/>
      <c r="AC611" s="24"/>
      <c r="AD611" s="25"/>
      <c r="AE611" s="25"/>
      <c r="AF611" s="25"/>
    </row>
    <row r="612" spans="28:32" s="2" customFormat="1" ht="36" customHeight="1" x14ac:dyDescent="0.3">
      <c r="AB612" s="23"/>
      <c r="AC612" s="24"/>
      <c r="AD612" s="25"/>
      <c r="AE612" s="25"/>
      <c r="AF612" s="25"/>
    </row>
    <row r="613" spans="28:32" s="2" customFormat="1" ht="36" customHeight="1" x14ac:dyDescent="0.3">
      <c r="AB613" s="23"/>
      <c r="AC613" s="24"/>
      <c r="AD613" s="25"/>
      <c r="AE613" s="25"/>
      <c r="AF613" s="25"/>
    </row>
    <row r="614" spans="28:32" s="2" customFormat="1" ht="36" customHeight="1" x14ac:dyDescent="0.3">
      <c r="AB614" s="23"/>
      <c r="AC614" s="24"/>
      <c r="AD614" s="25"/>
      <c r="AE614" s="25"/>
      <c r="AF614" s="25"/>
    </row>
    <row r="615" spans="28:32" s="2" customFormat="1" ht="36" customHeight="1" x14ac:dyDescent="0.3">
      <c r="AB615" s="23"/>
      <c r="AC615" s="24"/>
      <c r="AD615" s="25"/>
      <c r="AE615" s="25"/>
      <c r="AF615" s="25"/>
    </row>
    <row r="616" spans="28:32" s="2" customFormat="1" ht="36" customHeight="1" x14ac:dyDescent="0.3">
      <c r="AB616" s="23"/>
      <c r="AC616" s="24"/>
      <c r="AD616" s="25"/>
      <c r="AE616" s="25"/>
      <c r="AF616" s="25"/>
    </row>
    <row r="617" spans="28:32" s="2" customFormat="1" ht="36" customHeight="1" x14ac:dyDescent="0.3">
      <c r="AB617" s="23"/>
      <c r="AC617" s="24"/>
      <c r="AD617" s="25"/>
      <c r="AE617" s="25"/>
      <c r="AF617" s="25"/>
    </row>
    <row r="618" spans="28:32" s="2" customFormat="1" ht="36" customHeight="1" x14ac:dyDescent="0.3">
      <c r="AB618" s="23"/>
      <c r="AC618" s="24"/>
      <c r="AD618" s="25"/>
      <c r="AE618" s="25"/>
      <c r="AF618" s="25"/>
    </row>
    <row r="619" spans="28:32" s="2" customFormat="1" ht="36" customHeight="1" x14ac:dyDescent="0.3">
      <c r="AB619" s="23"/>
      <c r="AC619" s="24"/>
      <c r="AD619" s="25"/>
      <c r="AE619" s="25"/>
      <c r="AF619" s="25"/>
    </row>
    <row r="620" spans="28:32" s="2" customFormat="1" ht="36" customHeight="1" x14ac:dyDescent="0.3">
      <c r="AB620" s="23"/>
      <c r="AC620" s="24"/>
      <c r="AD620" s="25"/>
      <c r="AE620" s="25"/>
      <c r="AF620" s="25"/>
    </row>
    <row r="621" spans="28:32" s="2" customFormat="1" ht="36" customHeight="1" x14ac:dyDescent="0.3">
      <c r="AB621" s="23"/>
      <c r="AC621" s="24"/>
      <c r="AD621" s="25"/>
      <c r="AE621" s="25"/>
      <c r="AF621" s="25"/>
    </row>
    <row r="622" spans="28:32" s="2" customFormat="1" ht="36" customHeight="1" x14ac:dyDescent="0.3">
      <c r="AB622" s="23"/>
      <c r="AC622" s="24"/>
      <c r="AD622" s="25"/>
      <c r="AE622" s="25"/>
      <c r="AF622" s="25"/>
    </row>
  </sheetData>
  <mergeCells count="1">
    <mergeCell ref="AB1:AF1"/>
  </mergeCells>
  <phoneticPr fontId="17" type="noConversion"/>
  <pageMargins left="0.75" right="0.75" top="1" bottom="1" header="0.5" footer="0.5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FF"/>
  </sheetPr>
  <dimension ref="A1:AC622"/>
  <sheetViews>
    <sheetView topLeftCell="A84" zoomScale="75" zoomScaleNormal="75" zoomScalePageLayoutView="75" workbookViewId="0">
      <selection activeCell="C104" sqref="C104"/>
    </sheetView>
  </sheetViews>
  <sheetFormatPr defaultColWidth="3.625" defaultRowHeight="36" customHeight="1" x14ac:dyDescent="0.25"/>
  <cols>
    <col min="1" max="1" width="3.125" style="130" bestFit="1" customWidth="1"/>
    <col min="2" max="2" width="36.375" style="1" bestFit="1" customWidth="1"/>
    <col min="3" max="3" width="22.375" style="1" customWidth="1"/>
    <col min="4" max="4" width="10.375" style="3" customWidth="1"/>
    <col min="5" max="5" width="19.875" style="5" customWidth="1"/>
    <col min="6" max="6" width="23.5" style="6" customWidth="1"/>
    <col min="7" max="7" width="10" style="2" customWidth="1"/>
    <col min="8" max="8" width="8" style="2" bestFit="1" customWidth="1"/>
    <col min="9" max="9" width="9.5" style="2" bestFit="1" customWidth="1"/>
    <col min="10" max="10" width="10.375" style="5" customWidth="1"/>
    <col min="11" max="11" width="13.5" style="6" bestFit="1" customWidth="1"/>
    <col min="12" max="12" width="12.125" style="2" customWidth="1"/>
    <col min="13" max="13" width="11.125" style="2" customWidth="1"/>
    <col min="14" max="14" width="11.625" style="2" customWidth="1"/>
    <col min="15" max="15" width="13" style="5" customWidth="1"/>
    <col min="16" max="16" width="10.625" style="6" customWidth="1"/>
    <col min="17" max="17" width="11.125" style="2" customWidth="1"/>
    <col min="18" max="18" width="12.375" style="28" customWidth="1"/>
    <col min="19" max="19" width="9" style="2" customWidth="1"/>
    <col min="20" max="20" width="13.125" style="5" customWidth="1"/>
    <col min="21" max="21" width="20.5" style="6" customWidth="1"/>
    <col min="22" max="22" width="9.125" style="2" customWidth="1"/>
    <col min="23" max="23" width="8.375" style="2" customWidth="1"/>
    <col min="24" max="24" width="12.125" style="2" bestFit="1" customWidth="1"/>
    <col min="25" max="25" width="10.125" style="2" customWidth="1"/>
    <col min="26" max="26" width="15.5" style="2" customWidth="1"/>
    <col min="27" max="27" width="7" style="2" customWidth="1"/>
    <col min="28" max="28" width="13.125" style="2" customWidth="1"/>
    <col min="29" max="29" width="15.875" style="2" customWidth="1"/>
    <col min="30" max="16384" width="3.625" style="2"/>
  </cols>
  <sheetData>
    <row r="1" spans="1:29" s="288" customFormat="1" ht="54" x14ac:dyDescent="0.25">
      <c r="B1" s="289" t="s">
        <v>0</v>
      </c>
      <c r="C1" s="290" t="s">
        <v>800</v>
      </c>
      <c r="D1" s="291"/>
      <c r="E1" s="292"/>
      <c r="F1" s="293" t="s">
        <v>1561</v>
      </c>
      <c r="G1" s="294"/>
      <c r="H1" s="294"/>
      <c r="I1" s="294"/>
      <c r="J1" s="356" t="s">
        <v>1059</v>
      </c>
      <c r="K1" s="357"/>
      <c r="L1" s="357"/>
      <c r="M1" s="357"/>
      <c r="N1" s="358"/>
      <c r="O1" s="295"/>
      <c r="P1" s="296" t="s">
        <v>1374</v>
      </c>
      <c r="Q1" s="297"/>
      <c r="R1" s="298"/>
      <c r="S1" s="299"/>
      <c r="T1" s="300"/>
      <c r="U1" s="301" t="s">
        <v>1396</v>
      </c>
      <c r="V1" s="299"/>
      <c r="W1" s="299"/>
      <c r="X1" s="299"/>
      <c r="Y1" s="324"/>
      <c r="Z1" s="326" t="s">
        <v>1562</v>
      </c>
      <c r="AA1" s="325"/>
      <c r="AB1" s="325"/>
      <c r="AC1" s="325"/>
    </row>
    <row r="2" spans="1:29" ht="76.5" x14ac:dyDescent="0.25">
      <c r="B2" s="149" t="s">
        <v>17</v>
      </c>
      <c r="C2" s="150" t="s">
        <v>1433</v>
      </c>
      <c r="D2" s="150" t="s">
        <v>18</v>
      </c>
      <c r="E2" s="57" t="s">
        <v>840</v>
      </c>
      <c r="F2" s="57" t="s">
        <v>837</v>
      </c>
      <c r="G2" s="57" t="s">
        <v>838</v>
      </c>
      <c r="H2" s="57" t="s">
        <v>839</v>
      </c>
      <c r="I2" s="57" t="s">
        <v>841</v>
      </c>
      <c r="J2" s="161" t="s">
        <v>840</v>
      </c>
      <c r="K2" s="58" t="s">
        <v>837</v>
      </c>
      <c r="L2" s="58" t="s">
        <v>838</v>
      </c>
      <c r="M2" s="58" t="s">
        <v>839</v>
      </c>
      <c r="N2" s="58" t="s">
        <v>841</v>
      </c>
      <c r="O2" s="162" t="s">
        <v>840</v>
      </c>
      <c r="P2" s="18" t="s">
        <v>837</v>
      </c>
      <c r="Q2" s="18" t="s">
        <v>838</v>
      </c>
      <c r="R2" s="27" t="s">
        <v>839</v>
      </c>
      <c r="S2" s="18" t="s">
        <v>841</v>
      </c>
      <c r="T2" s="162" t="s">
        <v>840</v>
      </c>
      <c r="U2" s="18" t="s">
        <v>837</v>
      </c>
      <c r="V2" s="18" t="s">
        <v>838</v>
      </c>
      <c r="W2" s="18" t="s">
        <v>839</v>
      </c>
      <c r="X2" s="18" t="s">
        <v>841</v>
      </c>
      <c r="Y2" s="302" t="s">
        <v>840</v>
      </c>
      <c r="Z2" s="303" t="s">
        <v>837</v>
      </c>
      <c r="AA2" s="303" t="s">
        <v>838</v>
      </c>
      <c r="AB2" s="303" t="s">
        <v>839</v>
      </c>
      <c r="AC2" s="303" t="s">
        <v>841</v>
      </c>
    </row>
    <row r="3" spans="1:29" ht="25.5" x14ac:dyDescent="0.25">
      <c r="B3" s="149"/>
      <c r="C3" s="150"/>
      <c r="D3" s="150"/>
      <c r="E3" s="163" t="s">
        <v>842</v>
      </c>
      <c r="F3" s="164" t="s">
        <v>843</v>
      </c>
      <c r="G3" s="164" t="s">
        <v>844</v>
      </c>
      <c r="H3" s="164">
        <v>29.51</v>
      </c>
      <c r="I3" s="165">
        <f>H3/300</f>
        <v>9.8366666666666672E-2</v>
      </c>
      <c r="J3" s="166" t="s">
        <v>842</v>
      </c>
      <c r="K3" s="167" t="s">
        <v>843</v>
      </c>
      <c r="L3" s="167" t="s">
        <v>844</v>
      </c>
      <c r="M3" s="167">
        <v>29.51</v>
      </c>
      <c r="N3" s="168">
        <v>9.8366666666666672E-2</v>
      </c>
      <c r="O3" s="169" t="s">
        <v>842</v>
      </c>
      <c r="P3" s="170" t="s">
        <v>843</v>
      </c>
      <c r="Q3" s="170" t="s">
        <v>844</v>
      </c>
      <c r="R3" s="171">
        <v>29.51</v>
      </c>
      <c r="S3" s="172">
        <f>R3/300</f>
        <v>9.8366666666666672E-2</v>
      </c>
      <c r="T3" s="169" t="s">
        <v>842</v>
      </c>
      <c r="U3" s="170" t="s">
        <v>843</v>
      </c>
      <c r="V3" s="170" t="s">
        <v>844</v>
      </c>
      <c r="W3" s="170">
        <v>29.51</v>
      </c>
      <c r="X3" s="172">
        <f>W3/300</f>
        <v>9.8366666666666672E-2</v>
      </c>
      <c r="Y3" s="304" t="s">
        <v>842</v>
      </c>
      <c r="Z3" s="305" t="s">
        <v>843</v>
      </c>
      <c r="AA3" s="305" t="s">
        <v>844</v>
      </c>
      <c r="AB3" s="305">
        <v>29.51</v>
      </c>
      <c r="AC3" s="306">
        <v>9.8000000000000004E-2</v>
      </c>
    </row>
    <row r="4" spans="1:29" ht="51" x14ac:dyDescent="0.25">
      <c r="A4" s="131">
        <v>101</v>
      </c>
      <c r="B4" s="59" t="s">
        <v>19</v>
      </c>
      <c r="C4" s="59" t="s">
        <v>1434</v>
      </c>
      <c r="D4" s="59" t="s">
        <v>1435</v>
      </c>
      <c r="E4" s="185"/>
      <c r="F4" s="64" t="s">
        <v>850</v>
      </c>
      <c r="G4" s="64" t="s">
        <v>851</v>
      </c>
      <c r="H4" s="186">
        <v>29.51</v>
      </c>
      <c r="I4" s="220">
        <f>H4/300</f>
        <v>9.8366666666666672E-2</v>
      </c>
      <c r="J4" s="107"/>
      <c r="K4" s="187" t="s">
        <v>1060</v>
      </c>
      <c r="L4" s="187" t="s">
        <v>1061</v>
      </c>
      <c r="M4" s="108">
        <v>29.41</v>
      </c>
      <c r="N4" s="108">
        <v>9.8033333333333333E-2</v>
      </c>
      <c r="O4" s="29"/>
      <c r="P4" s="30"/>
      <c r="Q4" s="30"/>
      <c r="R4" s="188" t="s">
        <v>1306</v>
      </c>
      <c r="S4" s="189"/>
      <c r="T4" s="29"/>
      <c r="U4" s="30"/>
      <c r="V4" s="30"/>
      <c r="W4" s="190"/>
      <c r="X4" s="189"/>
      <c r="Y4" s="310"/>
      <c r="Z4" s="311"/>
      <c r="AA4" s="311"/>
      <c r="AB4" s="312"/>
      <c r="AC4" s="313"/>
    </row>
    <row r="5" spans="1:29" ht="63.75" x14ac:dyDescent="0.25">
      <c r="A5" s="131">
        <v>102</v>
      </c>
      <c r="B5" s="59" t="s">
        <v>21</v>
      </c>
      <c r="C5" s="59" t="s">
        <v>1436</v>
      </c>
      <c r="D5" s="59" t="s">
        <v>22</v>
      </c>
      <c r="E5" s="191" t="s">
        <v>1375</v>
      </c>
      <c r="F5" s="109" t="s">
        <v>852</v>
      </c>
      <c r="G5" s="109" t="s">
        <v>92</v>
      </c>
      <c r="H5" s="192">
        <v>40.92</v>
      </c>
      <c r="I5" s="221">
        <f>H5/53</f>
        <v>0.77207547169811319</v>
      </c>
      <c r="J5" s="62" t="s">
        <v>1062</v>
      </c>
      <c r="K5" s="65" t="s">
        <v>1063</v>
      </c>
      <c r="L5" s="65" t="s">
        <v>905</v>
      </c>
      <c r="M5" s="63">
        <v>43.18</v>
      </c>
      <c r="N5" s="63">
        <v>1.0794999999999999</v>
      </c>
      <c r="O5" s="29"/>
      <c r="P5" s="30"/>
      <c r="Q5" s="30"/>
      <c r="R5" s="188" t="s">
        <v>1306</v>
      </c>
      <c r="S5" s="189"/>
      <c r="T5" s="29"/>
      <c r="U5" s="30"/>
      <c r="V5" s="30"/>
      <c r="W5" s="190"/>
      <c r="X5" s="189"/>
      <c r="Y5" s="310"/>
      <c r="Z5" s="311"/>
      <c r="AA5" s="311"/>
      <c r="AB5" s="312"/>
      <c r="AC5" s="313"/>
    </row>
    <row r="6" spans="1:29" ht="38.25" x14ac:dyDescent="0.25">
      <c r="A6" s="131">
        <v>103</v>
      </c>
      <c r="B6" s="59" t="s">
        <v>24</v>
      </c>
      <c r="C6" s="59" t="s">
        <v>1437</v>
      </c>
      <c r="D6" s="59" t="s">
        <v>25</v>
      </c>
      <c r="E6" s="185"/>
      <c r="F6" s="64"/>
      <c r="G6" s="64"/>
      <c r="H6" s="186" t="s">
        <v>853</v>
      </c>
      <c r="I6" s="220"/>
      <c r="J6" s="107" t="s">
        <v>1062</v>
      </c>
      <c r="K6" s="110" t="s">
        <v>1064</v>
      </c>
      <c r="L6" s="110" t="s">
        <v>1065</v>
      </c>
      <c r="M6" s="108">
        <v>44.16</v>
      </c>
      <c r="N6" s="108">
        <v>0.4014545454545454</v>
      </c>
      <c r="O6" s="29"/>
      <c r="P6" s="30"/>
      <c r="Q6" s="30"/>
      <c r="R6" s="188" t="s">
        <v>1306</v>
      </c>
      <c r="S6" s="189"/>
      <c r="T6" s="29"/>
      <c r="U6" s="30"/>
      <c r="V6" s="30"/>
      <c r="W6" s="190"/>
      <c r="X6" s="189"/>
      <c r="Y6" s="310"/>
      <c r="Z6" s="311"/>
      <c r="AA6" s="311"/>
      <c r="AB6" s="312"/>
      <c r="AC6" s="313"/>
    </row>
    <row r="7" spans="1:29" ht="38.25" x14ac:dyDescent="0.25">
      <c r="A7" s="131">
        <v>104</v>
      </c>
      <c r="B7" s="59" t="s">
        <v>27</v>
      </c>
      <c r="C7" s="59" t="s">
        <v>28</v>
      </c>
      <c r="D7" s="59" t="s">
        <v>29</v>
      </c>
      <c r="E7" s="194" t="s">
        <v>1376</v>
      </c>
      <c r="F7" s="111" t="s">
        <v>854</v>
      </c>
      <c r="G7" s="111" t="s">
        <v>855</v>
      </c>
      <c r="H7" s="112">
        <v>30.19</v>
      </c>
      <c r="I7" s="222">
        <f>H7/72</f>
        <v>0.4193055555555556</v>
      </c>
      <c r="J7" s="68" t="s">
        <v>1066</v>
      </c>
      <c r="K7" s="26" t="s">
        <v>1067</v>
      </c>
      <c r="L7" s="68" t="s">
        <v>1068</v>
      </c>
      <c r="M7" s="63">
        <v>30.67</v>
      </c>
      <c r="N7" s="63">
        <v>0.42597222222222225</v>
      </c>
      <c r="O7" s="31"/>
      <c r="P7" s="31"/>
      <c r="Q7" s="31"/>
      <c r="R7" s="188" t="s">
        <v>1306</v>
      </c>
      <c r="S7" s="31"/>
      <c r="T7" s="31"/>
      <c r="U7" s="31"/>
      <c r="V7" s="31"/>
      <c r="W7" s="31"/>
      <c r="X7" s="31"/>
      <c r="Y7" s="314"/>
      <c r="Z7" s="315"/>
      <c r="AA7" s="315"/>
      <c r="AB7" s="315"/>
      <c r="AC7" s="315"/>
    </row>
    <row r="8" spans="1:29" ht="51" x14ac:dyDescent="0.25">
      <c r="A8" s="131">
        <v>105</v>
      </c>
      <c r="B8" s="59" t="s">
        <v>829</v>
      </c>
      <c r="C8" s="59" t="s">
        <v>827</v>
      </c>
      <c r="D8" s="59" t="s">
        <v>30</v>
      </c>
      <c r="E8" s="195"/>
      <c r="F8" s="66"/>
      <c r="G8" s="66"/>
      <c r="H8" s="67" t="s">
        <v>853</v>
      </c>
      <c r="I8" s="223"/>
      <c r="J8" s="113" t="s">
        <v>1069</v>
      </c>
      <c r="K8" s="114" t="s">
        <v>1070</v>
      </c>
      <c r="L8" s="113" t="s">
        <v>1071</v>
      </c>
      <c r="M8" s="108">
        <v>40.32</v>
      </c>
      <c r="N8" s="108">
        <v>0.504</v>
      </c>
      <c r="O8" s="31"/>
      <c r="P8" s="31"/>
      <c r="Q8" s="31"/>
      <c r="R8" s="188" t="s">
        <v>1306</v>
      </c>
      <c r="S8" s="31"/>
      <c r="T8" s="31"/>
      <c r="U8" s="31"/>
      <c r="V8" s="31"/>
      <c r="W8" s="31"/>
      <c r="X8" s="31"/>
      <c r="Y8" s="314"/>
      <c r="Z8" s="315"/>
      <c r="AA8" s="315"/>
      <c r="AB8" s="315"/>
      <c r="AC8" s="315"/>
    </row>
    <row r="9" spans="1:29" ht="15.75" x14ac:dyDescent="0.25">
      <c r="A9" s="131">
        <v>106</v>
      </c>
      <c r="B9" s="59" t="s">
        <v>828</v>
      </c>
      <c r="C9" s="59" t="s">
        <v>830</v>
      </c>
      <c r="D9" s="59" t="s">
        <v>30</v>
      </c>
      <c r="E9" s="195"/>
      <c r="F9" s="66"/>
      <c r="G9" s="66"/>
      <c r="H9" s="67" t="s">
        <v>853</v>
      </c>
      <c r="I9" s="223"/>
      <c r="J9" s="113" t="s">
        <v>1072</v>
      </c>
      <c r="K9" s="114" t="s">
        <v>30</v>
      </c>
      <c r="L9" s="113" t="s">
        <v>1073</v>
      </c>
      <c r="M9" s="108">
        <v>40.94</v>
      </c>
      <c r="N9" s="108">
        <v>7.5814814814814807E-2</v>
      </c>
      <c r="O9" s="31"/>
      <c r="P9" s="31"/>
      <c r="Q9" s="31"/>
      <c r="R9" s="188" t="s">
        <v>1306</v>
      </c>
      <c r="S9" s="31"/>
      <c r="T9" s="31"/>
      <c r="U9" s="31"/>
      <c r="V9" s="31"/>
      <c r="W9" s="31"/>
      <c r="X9" s="31"/>
      <c r="Y9" s="314"/>
      <c r="Z9" s="315"/>
      <c r="AA9" s="315"/>
      <c r="AB9" s="315"/>
      <c r="AC9" s="315"/>
    </row>
    <row r="10" spans="1:29" ht="25.5" x14ac:dyDescent="0.25">
      <c r="A10" s="131">
        <v>107</v>
      </c>
      <c r="B10" s="59" t="s">
        <v>32</v>
      </c>
      <c r="C10" s="59" t="s">
        <v>1438</v>
      </c>
      <c r="D10" s="59" t="s">
        <v>33</v>
      </c>
      <c r="E10" s="195"/>
      <c r="F10" s="66"/>
      <c r="G10" s="66"/>
      <c r="H10" s="67" t="s">
        <v>853</v>
      </c>
      <c r="I10" s="223"/>
      <c r="J10" s="113" t="s">
        <v>1074</v>
      </c>
      <c r="K10" s="114" t="s">
        <v>1075</v>
      </c>
      <c r="L10" s="113" t="s">
        <v>1076</v>
      </c>
      <c r="M10" s="108">
        <v>72.690000000000012</v>
      </c>
      <c r="N10" s="108">
        <v>0.60575000000000012</v>
      </c>
      <c r="O10" s="31"/>
      <c r="P10" s="31"/>
      <c r="Q10" s="31"/>
      <c r="R10" s="188" t="s">
        <v>1306</v>
      </c>
      <c r="S10" s="31"/>
      <c r="T10" s="31"/>
      <c r="U10" s="31"/>
      <c r="V10" s="31"/>
      <c r="W10" s="31"/>
      <c r="X10" s="31"/>
      <c r="Y10" s="314"/>
      <c r="Z10" s="315"/>
      <c r="AA10" s="315"/>
      <c r="AB10" s="315"/>
      <c r="AC10" s="315"/>
    </row>
    <row r="11" spans="1:29" ht="15.75" x14ac:dyDescent="0.25">
      <c r="A11" s="131">
        <v>108</v>
      </c>
      <c r="B11" s="59" t="s">
        <v>35</v>
      </c>
      <c r="C11" s="59" t="s">
        <v>36</v>
      </c>
      <c r="D11" s="59" t="s">
        <v>37</v>
      </c>
      <c r="E11" s="194" t="s">
        <v>1377</v>
      </c>
      <c r="F11" s="111" t="s">
        <v>856</v>
      </c>
      <c r="G11" s="111" t="s">
        <v>857</v>
      </c>
      <c r="H11" s="112">
        <v>36.869999999999997</v>
      </c>
      <c r="I11" s="222">
        <f>H11/80</f>
        <v>0.46087499999999998</v>
      </c>
      <c r="J11" s="68"/>
      <c r="K11" s="26"/>
      <c r="L11" s="68"/>
      <c r="M11" s="63" t="s">
        <v>853</v>
      </c>
      <c r="N11" s="63" t="s">
        <v>1077</v>
      </c>
      <c r="O11" s="31"/>
      <c r="P11" s="31"/>
      <c r="Q11" s="31"/>
      <c r="R11" s="188" t="s">
        <v>1306</v>
      </c>
      <c r="S11" s="31"/>
      <c r="T11" s="31"/>
      <c r="U11" s="31"/>
      <c r="V11" s="31"/>
      <c r="W11" s="31"/>
      <c r="X11" s="31"/>
      <c r="Y11" s="314"/>
      <c r="Z11" s="315"/>
      <c r="AA11" s="315"/>
      <c r="AB11" s="315"/>
      <c r="AC11" s="315"/>
    </row>
    <row r="12" spans="1:29" ht="38.25" x14ac:dyDescent="0.25">
      <c r="A12" s="131">
        <v>109</v>
      </c>
      <c r="B12" s="59" t="s">
        <v>39</v>
      </c>
      <c r="C12" s="59" t="s">
        <v>1439</v>
      </c>
      <c r="D12" s="59" t="s">
        <v>40</v>
      </c>
      <c r="E12" s="195" t="s">
        <v>1378</v>
      </c>
      <c r="F12" s="66" t="s">
        <v>1537</v>
      </c>
      <c r="G12" s="66" t="s">
        <v>1538</v>
      </c>
      <c r="H12" s="67">
        <v>16.63</v>
      </c>
      <c r="I12" s="223">
        <f>H12/55</f>
        <v>0.30236363636363633</v>
      </c>
      <c r="J12" s="113" t="s">
        <v>1072</v>
      </c>
      <c r="K12" s="114" t="s">
        <v>1078</v>
      </c>
      <c r="L12" s="113" t="s">
        <v>1079</v>
      </c>
      <c r="M12" s="108">
        <v>16.690000000000001</v>
      </c>
      <c r="N12" s="108">
        <v>0.27816666666666667</v>
      </c>
      <c r="O12" s="31"/>
      <c r="P12" s="31"/>
      <c r="Q12" s="31"/>
      <c r="R12" s="188" t="s">
        <v>1306</v>
      </c>
      <c r="S12" s="31"/>
      <c r="T12" s="31"/>
      <c r="U12" s="31"/>
      <c r="V12" s="31"/>
      <c r="W12" s="31"/>
      <c r="X12" s="31"/>
      <c r="Y12" s="314"/>
      <c r="Z12" s="315"/>
      <c r="AA12" s="315"/>
      <c r="AB12" s="315"/>
      <c r="AC12" s="315"/>
    </row>
    <row r="13" spans="1:29" ht="25.5" x14ac:dyDescent="0.25">
      <c r="A13" s="131">
        <v>110</v>
      </c>
      <c r="B13" s="59" t="s">
        <v>42</v>
      </c>
      <c r="C13" s="59" t="s">
        <v>1440</v>
      </c>
      <c r="D13" s="59" t="s">
        <v>814</v>
      </c>
      <c r="E13" s="195" t="s">
        <v>1379</v>
      </c>
      <c r="F13" s="66" t="s">
        <v>861</v>
      </c>
      <c r="G13" s="66" t="s">
        <v>862</v>
      </c>
      <c r="H13" s="67">
        <v>44.04</v>
      </c>
      <c r="I13" s="223">
        <f>H13/128</f>
        <v>0.34406249999999999</v>
      </c>
      <c r="J13" s="113" t="s">
        <v>1080</v>
      </c>
      <c r="K13" s="114" t="s">
        <v>1081</v>
      </c>
      <c r="L13" s="113" t="s">
        <v>1082</v>
      </c>
      <c r="M13" s="108">
        <v>43.489999999999995</v>
      </c>
      <c r="N13" s="108">
        <v>0.33976562499999996</v>
      </c>
      <c r="O13" s="31"/>
      <c r="P13" s="31"/>
      <c r="Q13" s="31"/>
      <c r="R13" s="188" t="s">
        <v>1306</v>
      </c>
      <c r="S13" s="31"/>
      <c r="T13" s="31"/>
      <c r="U13" s="31"/>
      <c r="V13" s="31"/>
      <c r="W13" s="31"/>
      <c r="X13" s="31"/>
      <c r="Y13" s="314"/>
      <c r="Z13" s="315"/>
      <c r="AA13" s="315"/>
      <c r="AB13" s="315"/>
      <c r="AC13" s="315"/>
    </row>
    <row r="14" spans="1:29" ht="38.25" x14ac:dyDescent="0.25">
      <c r="A14" s="131">
        <v>111</v>
      </c>
      <c r="B14" s="59" t="s">
        <v>817</v>
      </c>
      <c r="C14" s="59" t="s">
        <v>1441</v>
      </c>
      <c r="D14" s="59" t="s">
        <v>815</v>
      </c>
      <c r="E14" s="196"/>
      <c r="F14" s="111" t="s">
        <v>1523</v>
      </c>
      <c r="G14" s="111"/>
      <c r="H14" s="112">
        <v>57.85</v>
      </c>
      <c r="I14" s="222">
        <f>H14/96</f>
        <v>0.60260416666666672</v>
      </c>
      <c r="J14" s="68" t="s">
        <v>1080</v>
      </c>
      <c r="K14" s="26" t="s">
        <v>1083</v>
      </c>
      <c r="L14" s="68" t="s">
        <v>1084</v>
      </c>
      <c r="M14" s="63">
        <v>58.3</v>
      </c>
      <c r="N14" s="63">
        <v>0.60729166666666667</v>
      </c>
      <c r="O14" s="31"/>
      <c r="P14" s="31"/>
      <c r="Q14" s="31"/>
      <c r="R14" s="188" t="s">
        <v>1306</v>
      </c>
      <c r="S14" s="31"/>
      <c r="T14" s="31"/>
      <c r="U14" s="31"/>
      <c r="V14" s="31"/>
      <c r="W14" s="31"/>
      <c r="X14" s="31"/>
      <c r="Y14" s="314"/>
      <c r="Z14" s="315"/>
      <c r="AA14" s="315"/>
      <c r="AB14" s="315"/>
      <c r="AC14" s="315"/>
    </row>
    <row r="15" spans="1:29" ht="38.25" x14ac:dyDescent="0.25">
      <c r="A15" s="131">
        <v>112</v>
      </c>
      <c r="B15" s="59" t="s">
        <v>818</v>
      </c>
      <c r="C15" s="59" t="s">
        <v>1442</v>
      </c>
      <c r="D15" s="59" t="s">
        <v>816</v>
      </c>
      <c r="E15" s="196"/>
      <c r="F15" s="111" t="s">
        <v>863</v>
      </c>
      <c r="G15" s="111"/>
      <c r="H15" s="112">
        <v>49.85</v>
      </c>
      <c r="I15" s="222">
        <f>H15/96</f>
        <v>0.51927083333333335</v>
      </c>
      <c r="J15" s="68" t="s">
        <v>1080</v>
      </c>
      <c r="K15" s="26" t="s">
        <v>1085</v>
      </c>
      <c r="L15" s="68" t="s">
        <v>1086</v>
      </c>
      <c r="M15" s="63">
        <v>50</v>
      </c>
      <c r="N15" s="63">
        <v>0.52083333333333337</v>
      </c>
      <c r="O15" s="31"/>
      <c r="P15" s="31"/>
      <c r="Q15" s="31"/>
      <c r="R15" s="188" t="s">
        <v>1306</v>
      </c>
      <c r="S15" s="31"/>
      <c r="T15" s="31"/>
      <c r="U15" s="31"/>
      <c r="V15" s="31"/>
      <c r="W15" s="31"/>
      <c r="X15" s="31"/>
      <c r="Y15" s="314"/>
      <c r="Z15" s="315"/>
      <c r="AA15" s="315"/>
      <c r="AB15" s="315"/>
      <c r="AC15" s="315"/>
    </row>
    <row r="16" spans="1:29" ht="25.5" x14ac:dyDescent="0.25">
      <c r="A16" s="131">
        <v>113</v>
      </c>
      <c r="B16" s="59" t="s">
        <v>44</v>
      </c>
      <c r="C16" s="59" t="s">
        <v>1443</v>
      </c>
      <c r="D16" s="59" t="s">
        <v>45</v>
      </c>
      <c r="E16" s="195" t="s">
        <v>1378</v>
      </c>
      <c r="F16" s="66" t="s">
        <v>864</v>
      </c>
      <c r="G16" s="66" t="s">
        <v>46</v>
      </c>
      <c r="H16" s="67">
        <v>21.36</v>
      </c>
      <c r="I16" s="223">
        <f>H16/50</f>
        <v>0.42719999999999997</v>
      </c>
      <c r="J16" s="113" t="s">
        <v>1087</v>
      </c>
      <c r="K16" s="114" t="s">
        <v>1088</v>
      </c>
      <c r="L16" s="113" t="s">
        <v>1089</v>
      </c>
      <c r="M16" s="108">
        <v>21.14</v>
      </c>
      <c r="N16" s="108">
        <v>0.42280000000000001</v>
      </c>
      <c r="O16" s="31"/>
      <c r="P16" s="31"/>
      <c r="Q16" s="31"/>
      <c r="R16" s="188" t="s">
        <v>1306</v>
      </c>
      <c r="S16" s="31"/>
      <c r="T16" s="31"/>
      <c r="U16" s="31"/>
      <c r="V16" s="31"/>
      <c r="W16" s="31"/>
      <c r="X16" s="31"/>
      <c r="Y16" s="314"/>
      <c r="Z16" s="315"/>
      <c r="AA16" s="315"/>
      <c r="AB16" s="315"/>
      <c r="AC16" s="315"/>
    </row>
    <row r="17" spans="1:29" ht="76.5" x14ac:dyDescent="0.25">
      <c r="A17" s="131">
        <v>114</v>
      </c>
      <c r="B17" s="59" t="s">
        <v>47</v>
      </c>
      <c r="C17" s="59" t="s">
        <v>48</v>
      </c>
      <c r="D17" s="59" t="s">
        <v>49</v>
      </c>
      <c r="E17" s="195" t="s">
        <v>1380</v>
      </c>
      <c r="F17" s="66" t="s">
        <v>865</v>
      </c>
      <c r="G17" s="66" t="s">
        <v>866</v>
      </c>
      <c r="H17" s="67">
        <v>39.75</v>
      </c>
      <c r="I17" s="223">
        <f>H17/100</f>
        <v>0.39750000000000002</v>
      </c>
      <c r="J17" s="113" t="s">
        <v>1090</v>
      </c>
      <c r="K17" s="114" t="s">
        <v>1091</v>
      </c>
      <c r="L17" s="113" t="s">
        <v>1092</v>
      </c>
      <c r="M17" s="108">
        <v>39.51</v>
      </c>
      <c r="N17" s="108">
        <v>0.39510000000000001</v>
      </c>
      <c r="O17" s="31"/>
      <c r="P17" s="31"/>
      <c r="Q17" s="31"/>
      <c r="R17" s="188" t="s">
        <v>1306</v>
      </c>
      <c r="S17" s="31"/>
      <c r="T17" s="31"/>
      <c r="U17" s="31"/>
      <c r="V17" s="31"/>
      <c r="W17" s="31"/>
      <c r="X17" s="31"/>
      <c r="Y17" s="314"/>
      <c r="Z17" s="315"/>
      <c r="AA17" s="315"/>
      <c r="AB17" s="315"/>
      <c r="AC17" s="315"/>
    </row>
    <row r="18" spans="1:29" ht="38.25" x14ac:dyDescent="0.25">
      <c r="A18" s="131">
        <v>115</v>
      </c>
      <c r="B18" s="59" t="s">
        <v>51</v>
      </c>
      <c r="C18" s="59" t="s">
        <v>52</v>
      </c>
      <c r="D18" s="59" t="s">
        <v>53</v>
      </c>
      <c r="E18" s="195"/>
      <c r="F18" s="66"/>
      <c r="G18" s="66"/>
      <c r="H18" s="67" t="s">
        <v>853</v>
      </c>
      <c r="I18" s="223"/>
      <c r="J18" s="113" t="s">
        <v>1093</v>
      </c>
      <c r="K18" s="114" t="s">
        <v>1094</v>
      </c>
      <c r="L18" s="113" t="s">
        <v>1095</v>
      </c>
      <c r="M18" s="108">
        <v>29.64</v>
      </c>
      <c r="N18" s="108">
        <v>0.20583333333333334</v>
      </c>
      <c r="O18" s="31"/>
      <c r="P18" s="31"/>
      <c r="Q18" s="31"/>
      <c r="R18" s="188" t="s">
        <v>1306</v>
      </c>
      <c r="S18" s="31"/>
      <c r="T18" s="31"/>
      <c r="U18" s="31"/>
      <c r="V18" s="31"/>
      <c r="W18" s="31"/>
      <c r="X18" s="31"/>
      <c r="Y18" s="314"/>
      <c r="Z18" s="315"/>
      <c r="AA18" s="315"/>
      <c r="AB18" s="315"/>
      <c r="AC18" s="315"/>
    </row>
    <row r="19" spans="1:29" ht="25.5" x14ac:dyDescent="0.25">
      <c r="A19" s="131">
        <v>116</v>
      </c>
      <c r="B19" s="59" t="s">
        <v>55</v>
      </c>
      <c r="C19" s="59" t="s">
        <v>1444</v>
      </c>
      <c r="D19" s="59" t="s">
        <v>56</v>
      </c>
      <c r="E19" s="195"/>
      <c r="F19" s="66"/>
      <c r="G19" s="66"/>
      <c r="H19" s="67" t="s">
        <v>853</v>
      </c>
      <c r="I19" s="223"/>
      <c r="J19" s="113" t="s">
        <v>1096</v>
      </c>
      <c r="K19" s="114" t="s">
        <v>1097</v>
      </c>
      <c r="L19" s="113" t="s">
        <v>1098</v>
      </c>
      <c r="M19" s="108">
        <v>34.419999999999995</v>
      </c>
      <c r="N19" s="108">
        <v>0.47805555555555546</v>
      </c>
      <c r="O19" s="31"/>
      <c r="P19" s="31"/>
      <c r="Q19" s="31"/>
      <c r="R19" s="188" t="s">
        <v>1306</v>
      </c>
      <c r="S19" s="31"/>
      <c r="T19" s="31"/>
      <c r="U19" s="31"/>
      <c r="V19" s="31"/>
      <c r="W19" s="31"/>
      <c r="X19" s="31"/>
      <c r="Y19" s="314"/>
      <c r="Z19" s="315"/>
      <c r="AA19" s="315"/>
      <c r="AB19" s="315"/>
      <c r="AC19" s="315"/>
    </row>
    <row r="20" spans="1:29" ht="25.5" x14ac:dyDescent="0.25">
      <c r="A20" s="131">
        <v>117</v>
      </c>
      <c r="B20" s="59" t="s">
        <v>55</v>
      </c>
      <c r="C20" s="59" t="s">
        <v>1445</v>
      </c>
      <c r="D20" s="59" t="s">
        <v>57</v>
      </c>
      <c r="E20" s="195"/>
      <c r="F20" s="66"/>
      <c r="G20" s="66"/>
      <c r="H20" s="67" t="s">
        <v>853</v>
      </c>
      <c r="I20" s="223"/>
      <c r="J20" s="113" t="s">
        <v>1096</v>
      </c>
      <c r="K20" s="114" t="s">
        <v>1099</v>
      </c>
      <c r="L20" s="113" t="s">
        <v>1098</v>
      </c>
      <c r="M20" s="108">
        <v>37.659999999999997</v>
      </c>
      <c r="N20" s="108">
        <v>0.5230555555555555</v>
      </c>
      <c r="O20" s="31"/>
      <c r="P20" s="31"/>
      <c r="Q20" s="31"/>
      <c r="R20" s="188" t="s">
        <v>1306</v>
      </c>
      <c r="S20" s="31"/>
      <c r="T20" s="31"/>
      <c r="U20" s="31"/>
      <c r="V20" s="31"/>
      <c r="W20" s="31"/>
      <c r="X20" s="31"/>
      <c r="Y20" s="314"/>
      <c r="Z20" s="315"/>
      <c r="AA20" s="315"/>
      <c r="AB20" s="315"/>
      <c r="AC20" s="315"/>
    </row>
    <row r="21" spans="1:29" ht="25.5" x14ac:dyDescent="0.25">
      <c r="A21" s="131">
        <v>118</v>
      </c>
      <c r="B21" s="59" t="s">
        <v>58</v>
      </c>
      <c r="C21" s="59" t="s">
        <v>1446</v>
      </c>
      <c r="D21" s="59" t="s">
        <v>59</v>
      </c>
      <c r="E21" s="195"/>
      <c r="F21" s="66"/>
      <c r="G21" s="66"/>
      <c r="H21" s="67" t="s">
        <v>853</v>
      </c>
      <c r="I21" s="223"/>
      <c r="J21" s="113" t="s">
        <v>1100</v>
      </c>
      <c r="K21" s="114" t="s">
        <v>1101</v>
      </c>
      <c r="L21" s="113" t="s">
        <v>1102</v>
      </c>
      <c r="M21" s="108">
        <v>30.66</v>
      </c>
      <c r="N21" s="108">
        <v>0.63875000000000004</v>
      </c>
      <c r="O21" s="31"/>
      <c r="P21" s="31"/>
      <c r="Q21" s="31"/>
      <c r="R21" s="188" t="s">
        <v>1306</v>
      </c>
      <c r="S21" s="31"/>
      <c r="T21" s="31"/>
      <c r="U21" s="31"/>
      <c r="V21" s="31"/>
      <c r="W21" s="31"/>
      <c r="X21" s="31"/>
      <c r="Y21" s="314"/>
      <c r="Z21" s="315"/>
      <c r="AA21" s="315"/>
      <c r="AB21" s="315"/>
      <c r="AC21" s="315"/>
    </row>
    <row r="22" spans="1:29" ht="38.25" x14ac:dyDescent="0.25">
      <c r="A22" s="131">
        <v>119</v>
      </c>
      <c r="B22" s="59" t="s">
        <v>61</v>
      </c>
      <c r="C22" s="59" t="s">
        <v>1447</v>
      </c>
      <c r="D22" s="59" t="s">
        <v>62</v>
      </c>
      <c r="E22" s="195"/>
      <c r="F22" s="66"/>
      <c r="G22" s="66"/>
      <c r="H22" s="67" t="s">
        <v>853</v>
      </c>
      <c r="I22" s="223"/>
      <c r="J22" s="113" t="s">
        <v>1100</v>
      </c>
      <c r="K22" s="114" t="s">
        <v>1103</v>
      </c>
      <c r="L22" s="113" t="s">
        <v>1104</v>
      </c>
      <c r="M22" s="108">
        <v>27.1</v>
      </c>
      <c r="N22" s="108">
        <v>0.56458333333333333</v>
      </c>
      <c r="O22" s="31"/>
      <c r="P22" s="31"/>
      <c r="Q22" s="31"/>
      <c r="R22" s="188" t="s">
        <v>1306</v>
      </c>
      <c r="S22" s="31"/>
      <c r="T22" s="31"/>
      <c r="U22" s="31"/>
      <c r="V22" s="31"/>
      <c r="W22" s="31"/>
      <c r="X22" s="31"/>
      <c r="Y22" s="314"/>
      <c r="Z22" s="315"/>
      <c r="AA22" s="315"/>
      <c r="AB22" s="315"/>
      <c r="AC22" s="315"/>
    </row>
    <row r="23" spans="1:29" ht="38.25" x14ac:dyDescent="0.25">
      <c r="A23" s="131">
        <v>120</v>
      </c>
      <c r="B23" s="59" t="s">
        <v>63</v>
      </c>
      <c r="C23" s="59" t="s">
        <v>1448</v>
      </c>
      <c r="D23" s="59" t="s">
        <v>64</v>
      </c>
      <c r="E23" s="195"/>
      <c r="F23" s="66"/>
      <c r="G23" s="66"/>
      <c r="H23" s="67" t="s">
        <v>853</v>
      </c>
      <c r="I23" s="223"/>
      <c r="J23" s="113" t="s">
        <v>1100</v>
      </c>
      <c r="K23" s="114" t="s">
        <v>1105</v>
      </c>
      <c r="L23" s="113" t="s">
        <v>1104</v>
      </c>
      <c r="M23" s="108">
        <v>30.650000000000002</v>
      </c>
      <c r="N23" s="108">
        <v>0.63854166666666667</v>
      </c>
      <c r="O23" s="31"/>
      <c r="P23" s="31"/>
      <c r="Q23" s="31"/>
      <c r="R23" s="188" t="s">
        <v>1306</v>
      </c>
      <c r="S23" s="31"/>
      <c r="T23" s="31"/>
      <c r="U23" s="31"/>
      <c r="V23" s="31"/>
      <c r="W23" s="31"/>
      <c r="X23" s="31"/>
      <c r="Y23" s="314"/>
      <c r="Z23" s="315"/>
      <c r="AA23" s="315"/>
      <c r="AB23" s="315"/>
      <c r="AC23" s="315"/>
    </row>
    <row r="24" spans="1:29" ht="76.5" x14ac:dyDescent="0.25">
      <c r="A24" s="131">
        <v>121</v>
      </c>
      <c r="B24" s="59" t="s">
        <v>65</v>
      </c>
      <c r="C24" s="59" t="s">
        <v>66</v>
      </c>
      <c r="D24" s="59" t="s">
        <v>67</v>
      </c>
      <c r="E24" s="195"/>
      <c r="F24" s="66" t="s">
        <v>867</v>
      </c>
      <c r="G24" s="66" t="s">
        <v>70</v>
      </c>
      <c r="H24" s="67">
        <v>54.7</v>
      </c>
      <c r="I24" s="223">
        <f>H24/4</f>
        <v>13.675000000000001</v>
      </c>
      <c r="J24" s="113">
        <v>1</v>
      </c>
      <c r="K24" s="114" t="s">
        <v>1106</v>
      </c>
      <c r="L24" s="113" t="s">
        <v>70</v>
      </c>
      <c r="M24" s="108">
        <v>47.76</v>
      </c>
      <c r="N24" s="108">
        <v>2.3879999999999999</v>
      </c>
      <c r="O24" s="31"/>
      <c r="P24" s="31"/>
      <c r="Q24" s="31"/>
      <c r="R24" s="188" t="s">
        <v>1306</v>
      </c>
      <c r="S24" s="31"/>
      <c r="T24" s="31"/>
      <c r="U24" s="31"/>
      <c r="V24" s="31"/>
      <c r="W24" s="31"/>
      <c r="X24" s="31"/>
      <c r="Y24" s="314"/>
      <c r="Z24" s="315"/>
      <c r="AA24" s="315"/>
      <c r="AB24" s="315"/>
      <c r="AC24" s="315"/>
    </row>
    <row r="25" spans="1:29" ht="76.5" x14ac:dyDescent="0.25">
      <c r="A25" s="131">
        <v>122</v>
      </c>
      <c r="B25" s="59" t="s">
        <v>69</v>
      </c>
      <c r="C25" s="59" t="s">
        <v>1449</v>
      </c>
      <c r="D25" s="59" t="s">
        <v>67</v>
      </c>
      <c r="E25" s="195"/>
      <c r="F25" s="66" t="s">
        <v>868</v>
      </c>
      <c r="G25" s="66" t="s">
        <v>70</v>
      </c>
      <c r="H25" s="67">
        <v>54.7</v>
      </c>
      <c r="I25" s="223">
        <f>H25/320</f>
        <v>0.17093750000000002</v>
      </c>
      <c r="J25" s="113">
        <v>1</v>
      </c>
      <c r="K25" s="114" t="s">
        <v>1107</v>
      </c>
      <c r="L25" s="113" t="s">
        <v>70</v>
      </c>
      <c r="M25" s="108">
        <v>46.629999999999995</v>
      </c>
      <c r="N25" s="108">
        <f>M25/320</f>
        <v>0.14571874999999998</v>
      </c>
      <c r="O25" s="31"/>
      <c r="P25" s="31"/>
      <c r="Q25" s="31"/>
      <c r="R25" s="188" t="s">
        <v>1306</v>
      </c>
      <c r="S25" s="31"/>
      <c r="T25" s="31"/>
      <c r="U25" s="31"/>
      <c r="V25" s="31"/>
      <c r="W25" s="31"/>
      <c r="X25" s="31"/>
      <c r="Y25" s="314"/>
      <c r="Z25" s="315"/>
      <c r="AA25" s="315"/>
      <c r="AB25" s="315"/>
      <c r="AC25" s="315"/>
    </row>
    <row r="26" spans="1:29" ht="63.75" x14ac:dyDescent="0.25">
      <c r="A26" s="131">
        <v>123</v>
      </c>
      <c r="B26" s="59" t="s">
        <v>71</v>
      </c>
      <c r="C26" s="59" t="s">
        <v>72</v>
      </c>
      <c r="D26" s="59" t="s">
        <v>73</v>
      </c>
      <c r="E26" s="194"/>
      <c r="F26" s="111" t="s">
        <v>868</v>
      </c>
      <c r="G26" s="111" t="s">
        <v>869</v>
      </c>
      <c r="H26" s="112">
        <v>29.8</v>
      </c>
      <c r="I26" s="111">
        <f>H26/168</f>
        <v>0.17738095238095239</v>
      </c>
      <c r="J26" s="68">
        <v>1</v>
      </c>
      <c r="K26" s="26" t="s">
        <v>1108</v>
      </c>
      <c r="L26" s="68" t="s">
        <v>1109</v>
      </c>
      <c r="M26" s="63">
        <v>32.9</v>
      </c>
      <c r="N26" s="63">
        <v>0.19583333333333333</v>
      </c>
      <c r="O26" s="31"/>
      <c r="P26" s="31"/>
      <c r="Q26" s="31"/>
      <c r="R26" s="188" t="s">
        <v>1306</v>
      </c>
      <c r="S26" s="31"/>
      <c r="T26" s="31"/>
      <c r="U26" s="31"/>
      <c r="V26" s="31"/>
      <c r="W26" s="31"/>
      <c r="X26" s="31"/>
      <c r="Y26" s="314"/>
      <c r="Z26" s="315"/>
      <c r="AA26" s="315"/>
      <c r="AB26" s="315"/>
      <c r="AC26" s="315"/>
    </row>
    <row r="27" spans="1:29" ht="25.5" x14ac:dyDescent="0.25">
      <c r="A27" s="131">
        <v>124</v>
      </c>
      <c r="B27" s="59" t="s">
        <v>75</v>
      </c>
      <c r="C27" s="59" t="s">
        <v>76</v>
      </c>
      <c r="D27" s="59" t="s">
        <v>30</v>
      </c>
      <c r="E27" s="195"/>
      <c r="F27" s="66"/>
      <c r="G27" s="66"/>
      <c r="H27" s="67" t="s">
        <v>853</v>
      </c>
      <c r="I27" s="66"/>
      <c r="J27" s="113" t="s">
        <v>1110</v>
      </c>
      <c r="K27" s="114" t="s">
        <v>1111</v>
      </c>
      <c r="L27" s="113" t="s">
        <v>289</v>
      </c>
      <c r="M27" s="108">
        <v>97.59</v>
      </c>
      <c r="N27" s="108">
        <v>3.2530000000000001</v>
      </c>
      <c r="O27" s="31"/>
      <c r="P27" s="31"/>
      <c r="Q27" s="31"/>
      <c r="R27" s="188" t="s">
        <v>1306</v>
      </c>
      <c r="S27" s="31"/>
      <c r="T27" s="31"/>
      <c r="U27" s="31"/>
      <c r="V27" s="31"/>
      <c r="W27" s="31"/>
      <c r="X27" s="31"/>
      <c r="Y27" s="314"/>
      <c r="Z27" s="315"/>
      <c r="AA27" s="315"/>
      <c r="AB27" s="315"/>
      <c r="AC27" s="315"/>
    </row>
    <row r="28" spans="1:29" ht="51" x14ac:dyDescent="0.25">
      <c r="A28" s="131">
        <v>125</v>
      </c>
      <c r="B28" s="59" t="s">
        <v>78</v>
      </c>
      <c r="C28" s="69" t="s">
        <v>1450</v>
      </c>
      <c r="D28" s="59" t="s">
        <v>79</v>
      </c>
      <c r="E28" s="194" t="s">
        <v>1381</v>
      </c>
      <c r="F28" s="111" t="s">
        <v>870</v>
      </c>
      <c r="G28" s="111" t="s">
        <v>871</v>
      </c>
      <c r="H28" s="112">
        <v>50.69</v>
      </c>
      <c r="I28" s="111">
        <f>H28/157</f>
        <v>0.32286624203821657</v>
      </c>
      <c r="J28" s="68" t="s">
        <v>1112</v>
      </c>
      <c r="K28" s="26" t="s">
        <v>1113</v>
      </c>
      <c r="L28" s="68" t="s">
        <v>905</v>
      </c>
      <c r="M28" s="63">
        <v>26.55</v>
      </c>
      <c r="N28" s="63">
        <v>0.63214285714285712</v>
      </c>
      <c r="O28" s="31"/>
      <c r="P28" s="31"/>
      <c r="Q28" s="31"/>
      <c r="R28" s="188" t="s">
        <v>1306</v>
      </c>
      <c r="S28" s="31"/>
      <c r="T28" s="31"/>
      <c r="U28" s="31"/>
      <c r="V28" s="31"/>
      <c r="W28" s="31"/>
      <c r="X28" s="31"/>
      <c r="Y28" s="314"/>
      <c r="Z28" s="315"/>
      <c r="AA28" s="315"/>
      <c r="AB28" s="315"/>
      <c r="AC28" s="315"/>
    </row>
    <row r="29" spans="1:29" ht="38.25" x14ac:dyDescent="0.25">
      <c r="A29" s="131">
        <v>126</v>
      </c>
      <c r="B29" s="59" t="s">
        <v>80</v>
      </c>
      <c r="C29" s="59" t="s">
        <v>81</v>
      </c>
      <c r="D29" s="59" t="s">
        <v>82</v>
      </c>
      <c r="E29" s="194" t="s">
        <v>1382</v>
      </c>
      <c r="F29" s="111" t="s">
        <v>872</v>
      </c>
      <c r="G29" s="111" t="s">
        <v>873</v>
      </c>
      <c r="H29" s="112">
        <v>18.690000000000001</v>
      </c>
      <c r="I29" s="111">
        <f>H29/52</f>
        <v>0.35942307692307696</v>
      </c>
      <c r="J29" s="68" t="s">
        <v>1112</v>
      </c>
      <c r="K29" s="26" t="s">
        <v>1114</v>
      </c>
      <c r="L29" s="68" t="s">
        <v>1115</v>
      </c>
      <c r="M29" s="63">
        <v>31.380000000000003</v>
      </c>
      <c r="N29" s="63">
        <v>0.49031250000000004</v>
      </c>
      <c r="O29" s="31"/>
      <c r="P29" s="31"/>
      <c r="Q29" s="31"/>
      <c r="R29" s="188" t="s">
        <v>1306</v>
      </c>
      <c r="S29" s="31"/>
      <c r="T29" s="31"/>
      <c r="U29" s="31"/>
      <c r="V29" s="31"/>
      <c r="W29" s="31"/>
      <c r="X29" s="31"/>
      <c r="Y29" s="314"/>
      <c r="Z29" s="315"/>
      <c r="AA29" s="315"/>
      <c r="AB29" s="315"/>
      <c r="AC29" s="315"/>
    </row>
    <row r="30" spans="1:29" ht="25.5" x14ac:dyDescent="0.25">
      <c r="A30" s="131">
        <v>127</v>
      </c>
      <c r="B30" s="59" t="s">
        <v>83</v>
      </c>
      <c r="C30" s="59" t="s">
        <v>1451</v>
      </c>
      <c r="D30" s="59" t="s">
        <v>84</v>
      </c>
      <c r="E30" s="194"/>
      <c r="F30" s="111" t="s">
        <v>870</v>
      </c>
      <c r="G30" s="111" t="s">
        <v>92</v>
      </c>
      <c r="H30" s="112">
        <v>30.13</v>
      </c>
      <c r="I30" s="111">
        <f>H30/10</f>
        <v>3.0129999999999999</v>
      </c>
      <c r="J30" s="68" t="s">
        <v>1062</v>
      </c>
      <c r="K30" s="26" t="s">
        <v>1116</v>
      </c>
      <c r="L30" s="68" t="s">
        <v>905</v>
      </c>
      <c r="M30" s="63">
        <v>36.51</v>
      </c>
      <c r="N30" s="63">
        <v>3.6509999999999998</v>
      </c>
      <c r="O30" s="31"/>
      <c r="P30" s="31"/>
      <c r="Q30" s="31"/>
      <c r="R30" s="188" t="s">
        <v>1306</v>
      </c>
      <c r="S30" s="31"/>
      <c r="T30" s="31"/>
      <c r="U30" s="31"/>
      <c r="V30" s="31"/>
      <c r="W30" s="31"/>
      <c r="X30" s="31"/>
      <c r="Y30" s="314"/>
      <c r="Z30" s="315"/>
      <c r="AA30" s="315"/>
      <c r="AB30" s="315"/>
      <c r="AC30" s="315"/>
    </row>
    <row r="31" spans="1:29" ht="38.25" x14ac:dyDescent="0.25">
      <c r="A31" s="131">
        <v>128</v>
      </c>
      <c r="B31" s="59" t="s">
        <v>85</v>
      </c>
      <c r="C31" s="59" t="s">
        <v>86</v>
      </c>
      <c r="D31" s="59" t="s">
        <v>87</v>
      </c>
      <c r="E31" s="194" t="s">
        <v>1383</v>
      </c>
      <c r="F31" s="111" t="s">
        <v>870</v>
      </c>
      <c r="G31" s="111" t="s">
        <v>92</v>
      </c>
      <c r="H31" s="112">
        <v>25.48</v>
      </c>
      <c r="I31" s="111">
        <f>H31/36</f>
        <v>0.70777777777777784</v>
      </c>
      <c r="J31" s="68" t="s">
        <v>1062</v>
      </c>
      <c r="K31" s="26" t="s">
        <v>1117</v>
      </c>
      <c r="L31" s="68" t="s">
        <v>1118</v>
      </c>
      <c r="M31" s="63">
        <v>25.59</v>
      </c>
      <c r="N31" s="63">
        <v>0.71083333333333332</v>
      </c>
      <c r="O31" s="31"/>
      <c r="P31" s="31"/>
      <c r="Q31" s="31"/>
      <c r="R31" s="188" t="s">
        <v>1306</v>
      </c>
      <c r="S31" s="31"/>
      <c r="T31" s="31"/>
      <c r="U31" s="31"/>
      <c r="V31" s="31"/>
      <c r="W31" s="31"/>
      <c r="X31" s="31"/>
      <c r="Y31" s="314"/>
      <c r="Z31" s="315"/>
      <c r="AA31" s="315"/>
      <c r="AB31" s="315"/>
      <c r="AC31" s="315"/>
    </row>
    <row r="32" spans="1:29" ht="76.5" x14ac:dyDescent="0.25">
      <c r="A32" s="131">
        <v>129</v>
      </c>
      <c r="B32" s="59" t="s">
        <v>89</v>
      </c>
      <c r="C32" s="59" t="s">
        <v>90</v>
      </c>
      <c r="D32" s="59" t="s">
        <v>91</v>
      </c>
      <c r="E32" s="194" t="s">
        <v>1384</v>
      </c>
      <c r="F32" s="111" t="s">
        <v>870</v>
      </c>
      <c r="G32" s="111" t="s">
        <v>92</v>
      </c>
      <c r="H32" s="112">
        <v>44.69</v>
      </c>
      <c r="I32" s="111">
        <f>H32/10</f>
        <v>4.4689999999999994</v>
      </c>
      <c r="J32" s="68" t="s">
        <v>1062</v>
      </c>
      <c r="K32" s="26" t="s">
        <v>1119</v>
      </c>
      <c r="L32" s="68" t="s">
        <v>905</v>
      </c>
      <c r="M32" s="63">
        <v>53.28</v>
      </c>
      <c r="N32" s="63">
        <v>5.3280000000000003</v>
      </c>
      <c r="O32" s="31"/>
      <c r="P32" s="31"/>
      <c r="Q32" s="31"/>
      <c r="R32" s="188" t="s">
        <v>1306</v>
      </c>
      <c r="S32" s="31"/>
      <c r="T32" s="31"/>
      <c r="U32" s="31"/>
      <c r="V32" s="31"/>
      <c r="W32" s="31"/>
      <c r="X32" s="31"/>
      <c r="Y32" s="314"/>
      <c r="Z32" s="315"/>
      <c r="AA32" s="315"/>
      <c r="AB32" s="315"/>
      <c r="AC32" s="315"/>
    </row>
    <row r="33" spans="1:29" ht="38.25" x14ac:dyDescent="0.25">
      <c r="A33" s="131">
        <v>130</v>
      </c>
      <c r="B33" s="69" t="s">
        <v>93</v>
      </c>
      <c r="C33" s="59" t="s">
        <v>1452</v>
      </c>
      <c r="D33" s="59" t="s">
        <v>94</v>
      </c>
      <c r="E33" s="194" t="s">
        <v>1385</v>
      </c>
      <c r="F33" s="111" t="s">
        <v>874</v>
      </c>
      <c r="G33" s="111" t="s">
        <v>875</v>
      </c>
      <c r="H33" s="112">
        <v>72.739999999999995</v>
      </c>
      <c r="I33" s="111">
        <f>H33/150</f>
        <v>0.48493333333333327</v>
      </c>
      <c r="J33" s="224" t="s">
        <v>1112</v>
      </c>
      <c r="K33" s="225" t="s">
        <v>1120</v>
      </c>
      <c r="L33" s="224" t="s">
        <v>1121</v>
      </c>
      <c r="M33" s="226">
        <v>45</v>
      </c>
      <c r="N33" s="226">
        <f>M33/60</f>
        <v>0.75</v>
      </c>
      <c r="O33" s="31"/>
      <c r="P33" s="31"/>
      <c r="Q33" s="31"/>
      <c r="R33" s="188" t="s">
        <v>1306</v>
      </c>
      <c r="S33" s="31"/>
      <c r="T33" s="31"/>
      <c r="U33" s="31"/>
      <c r="V33" s="31"/>
      <c r="W33" s="31"/>
      <c r="X33" s="31"/>
      <c r="Y33" s="314"/>
      <c r="Z33" s="315"/>
      <c r="AA33" s="315"/>
      <c r="AB33" s="315"/>
      <c r="AC33" s="315"/>
    </row>
    <row r="34" spans="1:29" ht="51" x14ac:dyDescent="0.25">
      <c r="A34" s="131">
        <v>131</v>
      </c>
      <c r="B34" s="59" t="s">
        <v>96</v>
      </c>
      <c r="C34" s="59" t="s">
        <v>1453</v>
      </c>
      <c r="D34" s="59" t="s">
        <v>97</v>
      </c>
      <c r="E34" s="194" t="s">
        <v>1375</v>
      </c>
      <c r="F34" s="111" t="s">
        <v>876</v>
      </c>
      <c r="G34" s="111" t="s">
        <v>877</v>
      </c>
      <c r="H34" s="112">
        <v>27.33</v>
      </c>
      <c r="I34" s="111">
        <f>H34/72</f>
        <v>0.37958333333333333</v>
      </c>
      <c r="J34" s="68" t="s">
        <v>1100</v>
      </c>
      <c r="K34" s="26" t="s">
        <v>1122</v>
      </c>
      <c r="L34" s="68" t="s">
        <v>1123</v>
      </c>
      <c r="M34" s="63">
        <v>28.610000000000003</v>
      </c>
      <c r="N34" s="63">
        <v>0.39736111111111116</v>
      </c>
      <c r="O34" s="31"/>
      <c r="P34" s="31"/>
      <c r="Q34" s="31"/>
      <c r="R34" s="188" t="s">
        <v>1306</v>
      </c>
      <c r="S34" s="31"/>
      <c r="T34" s="31"/>
      <c r="U34" s="31"/>
      <c r="V34" s="31"/>
      <c r="W34" s="31"/>
      <c r="X34" s="31"/>
      <c r="Y34" s="314"/>
      <c r="Z34" s="315"/>
      <c r="AA34" s="315"/>
      <c r="AB34" s="315"/>
      <c r="AC34" s="315"/>
    </row>
    <row r="35" spans="1:29" ht="51" x14ac:dyDescent="0.25">
      <c r="A35" s="131">
        <v>132</v>
      </c>
      <c r="B35" s="59" t="s">
        <v>99</v>
      </c>
      <c r="C35" s="59" t="s">
        <v>1454</v>
      </c>
      <c r="D35" s="59" t="s">
        <v>100</v>
      </c>
      <c r="E35" s="195" t="s">
        <v>1386</v>
      </c>
      <c r="F35" s="66" t="s">
        <v>876</v>
      </c>
      <c r="G35" s="66" t="s">
        <v>878</v>
      </c>
      <c r="H35" s="67">
        <v>20.45</v>
      </c>
      <c r="I35" s="66">
        <f>H35/240</f>
        <v>8.520833333333333E-2</v>
      </c>
      <c r="J35" s="113" t="s">
        <v>1124</v>
      </c>
      <c r="K35" s="114" t="s">
        <v>1125</v>
      </c>
      <c r="L35" s="113" t="s">
        <v>1126</v>
      </c>
      <c r="M35" s="108">
        <v>20.37</v>
      </c>
      <c r="N35" s="108">
        <v>0.50924999999999998</v>
      </c>
      <c r="O35" s="31"/>
      <c r="P35" s="31"/>
      <c r="Q35" s="31"/>
      <c r="R35" s="188" t="s">
        <v>1306</v>
      </c>
      <c r="S35" s="31"/>
      <c r="T35" s="31"/>
      <c r="U35" s="31"/>
      <c r="V35" s="31"/>
      <c r="W35" s="31"/>
      <c r="X35" s="31"/>
      <c r="Y35" s="314"/>
      <c r="Z35" s="315"/>
      <c r="AA35" s="315"/>
      <c r="AB35" s="315"/>
      <c r="AC35" s="315"/>
    </row>
    <row r="36" spans="1:29" ht="25.5" x14ac:dyDescent="0.25">
      <c r="A36" s="131">
        <v>133</v>
      </c>
      <c r="B36" s="59" t="s">
        <v>102</v>
      </c>
      <c r="C36" s="69" t="s">
        <v>1455</v>
      </c>
      <c r="D36" s="59" t="s">
        <v>103</v>
      </c>
      <c r="E36" s="195" t="s">
        <v>1378</v>
      </c>
      <c r="F36" s="66" t="s">
        <v>879</v>
      </c>
      <c r="G36" s="66" t="s">
        <v>880</v>
      </c>
      <c r="H36" s="67">
        <v>31.7</v>
      </c>
      <c r="I36" s="66">
        <f>H36/60</f>
        <v>0.52833333333333332</v>
      </c>
      <c r="J36" s="113" t="s">
        <v>1072</v>
      </c>
      <c r="K36" s="114" t="s">
        <v>1127</v>
      </c>
      <c r="L36" s="113" t="s">
        <v>1128</v>
      </c>
      <c r="M36" s="108">
        <v>40.129999999999995</v>
      </c>
      <c r="N36" s="108">
        <v>0.47773809523809518</v>
      </c>
      <c r="O36" s="31"/>
      <c r="P36" s="31"/>
      <c r="Q36" s="31"/>
      <c r="R36" s="188" t="s">
        <v>1306</v>
      </c>
      <c r="S36" s="31"/>
      <c r="T36" s="31"/>
      <c r="U36" s="31"/>
      <c r="V36" s="31"/>
      <c r="W36" s="31"/>
      <c r="X36" s="31"/>
      <c r="Y36" s="314"/>
      <c r="Z36" s="315"/>
      <c r="AA36" s="315"/>
      <c r="AB36" s="315"/>
      <c r="AC36" s="315"/>
    </row>
    <row r="37" spans="1:29" ht="25.5" x14ac:dyDescent="0.25">
      <c r="A37" s="131">
        <v>134</v>
      </c>
      <c r="B37" s="59" t="s">
        <v>105</v>
      </c>
      <c r="C37" s="59" t="s">
        <v>1456</v>
      </c>
      <c r="D37" s="59" t="s">
        <v>106</v>
      </c>
      <c r="E37" s="195"/>
      <c r="F37" s="66"/>
      <c r="G37" s="66"/>
      <c r="H37" s="67" t="s">
        <v>853</v>
      </c>
      <c r="I37" s="66"/>
      <c r="J37" s="113" t="s">
        <v>1129</v>
      </c>
      <c r="K37" s="114" t="s">
        <v>1130</v>
      </c>
      <c r="L37" s="113" t="s">
        <v>1131</v>
      </c>
      <c r="M37" s="108">
        <v>19</v>
      </c>
      <c r="N37" s="108">
        <v>0.47499999999999998</v>
      </c>
      <c r="O37" s="31"/>
      <c r="P37" s="31"/>
      <c r="Q37" s="31"/>
      <c r="R37" s="188" t="s">
        <v>1306</v>
      </c>
      <c r="S37" s="31"/>
      <c r="T37" s="31"/>
      <c r="U37" s="31"/>
      <c r="V37" s="31"/>
      <c r="W37" s="31"/>
      <c r="X37" s="31"/>
      <c r="Y37" s="314"/>
      <c r="Z37" s="315"/>
      <c r="AA37" s="315"/>
      <c r="AB37" s="315"/>
      <c r="AC37" s="315"/>
    </row>
    <row r="38" spans="1:29" ht="25.5" x14ac:dyDescent="0.25">
      <c r="A38" s="131">
        <v>135</v>
      </c>
      <c r="B38" s="59" t="s">
        <v>107</v>
      </c>
      <c r="C38" s="59" t="s">
        <v>1457</v>
      </c>
      <c r="D38" s="59" t="s">
        <v>106</v>
      </c>
      <c r="E38" s="195"/>
      <c r="F38" s="66"/>
      <c r="G38" s="66"/>
      <c r="H38" s="67" t="s">
        <v>853</v>
      </c>
      <c r="I38" s="66"/>
      <c r="J38" s="113" t="s">
        <v>1132</v>
      </c>
      <c r="K38" s="114" t="s">
        <v>1133</v>
      </c>
      <c r="L38" s="113" t="s">
        <v>1134</v>
      </c>
      <c r="M38" s="108">
        <v>19.21</v>
      </c>
      <c r="N38" s="108">
        <v>0.36245283018867924</v>
      </c>
      <c r="O38" s="31"/>
      <c r="P38" s="31"/>
      <c r="Q38" s="31"/>
      <c r="R38" s="188" t="s">
        <v>1306</v>
      </c>
      <c r="S38" s="31"/>
      <c r="T38" s="31"/>
      <c r="U38" s="31"/>
      <c r="V38" s="31"/>
      <c r="W38" s="31"/>
      <c r="X38" s="31"/>
      <c r="Y38" s="314"/>
      <c r="Z38" s="315"/>
      <c r="AA38" s="315"/>
      <c r="AB38" s="315"/>
      <c r="AC38" s="315"/>
    </row>
    <row r="39" spans="1:29" ht="25.5" x14ac:dyDescent="0.25">
      <c r="A39" s="131">
        <v>136</v>
      </c>
      <c r="B39" s="59" t="s">
        <v>109</v>
      </c>
      <c r="C39" s="59" t="s">
        <v>1458</v>
      </c>
      <c r="D39" s="59" t="s">
        <v>106</v>
      </c>
      <c r="E39" s="195"/>
      <c r="F39" s="66"/>
      <c r="G39" s="66"/>
      <c r="H39" s="67" t="s">
        <v>853</v>
      </c>
      <c r="I39" s="66"/>
      <c r="J39" s="113" t="s">
        <v>1129</v>
      </c>
      <c r="K39" s="114" t="s">
        <v>1135</v>
      </c>
      <c r="L39" s="113" t="s">
        <v>1136</v>
      </c>
      <c r="M39" s="108">
        <v>23.110000000000003</v>
      </c>
      <c r="N39" s="108">
        <v>0.53744186046511633</v>
      </c>
      <c r="O39" s="31"/>
      <c r="P39" s="31"/>
      <c r="Q39" s="31"/>
      <c r="R39" s="188" t="s">
        <v>1306</v>
      </c>
      <c r="S39" s="31"/>
      <c r="T39" s="31"/>
      <c r="U39" s="31"/>
      <c r="V39" s="31"/>
      <c r="W39" s="31"/>
      <c r="X39" s="31"/>
      <c r="Y39" s="314"/>
      <c r="Z39" s="315"/>
      <c r="AA39" s="315"/>
      <c r="AB39" s="315"/>
      <c r="AC39" s="315"/>
    </row>
    <row r="40" spans="1:29" ht="25.5" x14ac:dyDescent="0.25">
      <c r="A40" s="131">
        <v>137</v>
      </c>
      <c r="B40" s="59" t="s">
        <v>111</v>
      </c>
      <c r="C40" s="59" t="s">
        <v>112</v>
      </c>
      <c r="D40" s="59" t="s">
        <v>113</v>
      </c>
      <c r="E40" s="194"/>
      <c r="F40" s="111" t="s">
        <v>881</v>
      </c>
      <c r="G40" s="111" t="s">
        <v>882</v>
      </c>
      <c r="H40" s="112">
        <v>13.25</v>
      </c>
      <c r="I40" s="111">
        <f>H40/5</f>
        <v>2.65</v>
      </c>
      <c r="J40" s="68"/>
      <c r="K40" s="26" t="s">
        <v>1137</v>
      </c>
      <c r="L40" s="68" t="s">
        <v>1138</v>
      </c>
      <c r="M40" s="63">
        <v>13.77</v>
      </c>
      <c r="N40" s="63">
        <v>2.754</v>
      </c>
      <c r="O40" s="31"/>
      <c r="P40" s="31"/>
      <c r="Q40" s="31"/>
      <c r="R40" s="188" t="s">
        <v>1306</v>
      </c>
      <c r="S40" s="31"/>
      <c r="T40" s="31"/>
      <c r="U40" s="31"/>
      <c r="V40" s="31"/>
      <c r="W40" s="31"/>
      <c r="X40" s="31"/>
      <c r="Y40" s="314"/>
      <c r="Z40" s="315"/>
      <c r="AA40" s="315"/>
      <c r="AB40" s="315"/>
      <c r="AC40" s="315"/>
    </row>
    <row r="41" spans="1:29" ht="25.5" x14ac:dyDescent="0.25">
      <c r="A41" s="131">
        <v>138</v>
      </c>
      <c r="B41" s="59" t="s">
        <v>115</v>
      </c>
      <c r="C41" s="69" t="s">
        <v>1459</v>
      </c>
      <c r="D41" s="69"/>
      <c r="E41" s="194"/>
      <c r="F41" s="111" t="s">
        <v>883</v>
      </c>
      <c r="G41" s="111" t="s">
        <v>884</v>
      </c>
      <c r="H41" s="112" t="s">
        <v>1539</v>
      </c>
      <c r="I41" s="111" t="s">
        <v>1541</v>
      </c>
      <c r="J41" s="68"/>
      <c r="K41" s="26" t="s">
        <v>1139</v>
      </c>
      <c r="L41" s="68" t="s">
        <v>1140</v>
      </c>
      <c r="M41" s="63" t="s">
        <v>1540</v>
      </c>
      <c r="N41" s="63" t="s">
        <v>1542</v>
      </c>
      <c r="O41" s="31"/>
      <c r="P41" s="31"/>
      <c r="Q41" s="31"/>
      <c r="R41" s="188" t="s">
        <v>1306</v>
      </c>
      <c r="S41" s="31"/>
      <c r="T41" s="31"/>
      <c r="U41" s="31"/>
      <c r="V41" s="31"/>
      <c r="W41" s="31"/>
      <c r="X41" s="31"/>
      <c r="Y41" s="314"/>
      <c r="Z41" s="315"/>
      <c r="AA41" s="315"/>
      <c r="AB41" s="315"/>
      <c r="AC41" s="315"/>
    </row>
    <row r="42" spans="1:29" ht="25.5" x14ac:dyDescent="0.25">
      <c r="A42" s="131">
        <v>139</v>
      </c>
      <c r="B42" s="59" t="s">
        <v>117</v>
      </c>
      <c r="C42" s="59" t="s">
        <v>1460</v>
      </c>
      <c r="D42" s="59" t="s">
        <v>118</v>
      </c>
      <c r="E42" s="195" t="s">
        <v>1387</v>
      </c>
      <c r="F42" s="66" t="s">
        <v>885</v>
      </c>
      <c r="G42" s="66" t="s">
        <v>886</v>
      </c>
      <c r="H42" s="67">
        <v>39.6</v>
      </c>
      <c r="I42" s="66">
        <f>H42/12</f>
        <v>3.3000000000000003</v>
      </c>
      <c r="J42" s="113" t="s">
        <v>1141</v>
      </c>
      <c r="K42" s="114" t="s">
        <v>1142</v>
      </c>
      <c r="L42" s="113" t="s">
        <v>886</v>
      </c>
      <c r="M42" s="108">
        <v>39.449999999999996</v>
      </c>
      <c r="N42" s="108">
        <v>3.2874999999999996</v>
      </c>
      <c r="O42" s="31"/>
      <c r="P42" s="31"/>
      <c r="Q42" s="31"/>
      <c r="R42" s="188" t="s">
        <v>1306</v>
      </c>
      <c r="S42" s="31"/>
      <c r="T42" s="31"/>
      <c r="U42" s="31"/>
      <c r="V42" s="31"/>
      <c r="W42" s="31"/>
      <c r="X42" s="31"/>
      <c r="Y42" s="314"/>
      <c r="Z42" s="315"/>
      <c r="AA42" s="315"/>
      <c r="AB42" s="315"/>
      <c r="AC42" s="315"/>
    </row>
    <row r="43" spans="1:29" ht="25.5" x14ac:dyDescent="0.25">
      <c r="A43" s="131">
        <v>140</v>
      </c>
      <c r="B43" s="59" t="s">
        <v>120</v>
      </c>
      <c r="C43" s="59" t="s">
        <v>1461</v>
      </c>
      <c r="D43" s="59" t="s">
        <v>121</v>
      </c>
      <c r="E43" s="195"/>
      <c r="F43" s="66"/>
      <c r="G43" s="66"/>
      <c r="H43" s="67" t="s">
        <v>853</v>
      </c>
      <c r="I43" s="66"/>
      <c r="J43" s="113" t="s">
        <v>1100</v>
      </c>
      <c r="K43" s="114" t="s">
        <v>1143</v>
      </c>
      <c r="L43" s="113" t="s">
        <v>1144</v>
      </c>
      <c r="M43" s="108">
        <v>78.650000000000006</v>
      </c>
      <c r="N43" s="108">
        <v>0.65541666666666676</v>
      </c>
      <c r="O43" s="31"/>
      <c r="P43" s="31"/>
      <c r="Q43" s="31"/>
      <c r="R43" s="188" t="s">
        <v>1306</v>
      </c>
      <c r="S43" s="31"/>
      <c r="T43" s="31"/>
      <c r="U43" s="31"/>
      <c r="V43" s="31"/>
      <c r="W43" s="31"/>
      <c r="X43" s="31"/>
      <c r="Y43" s="314"/>
      <c r="Z43" s="315"/>
      <c r="AA43" s="315"/>
      <c r="AB43" s="315"/>
      <c r="AC43" s="315"/>
    </row>
    <row r="44" spans="1:29" ht="25.5" x14ac:dyDescent="0.25">
      <c r="A44" s="131">
        <v>141</v>
      </c>
      <c r="B44" s="59" t="s">
        <v>123</v>
      </c>
      <c r="C44" s="59" t="s">
        <v>1462</v>
      </c>
      <c r="D44" s="59" t="s">
        <v>124</v>
      </c>
      <c r="E44" s="195" t="s">
        <v>1375</v>
      </c>
      <c r="F44" s="66"/>
      <c r="G44" s="66"/>
      <c r="H44" s="67" t="s">
        <v>853</v>
      </c>
      <c r="I44" s="66"/>
      <c r="J44" s="113" t="s">
        <v>1100</v>
      </c>
      <c r="K44" s="114" t="s">
        <v>1145</v>
      </c>
      <c r="L44" s="113" t="s">
        <v>1144</v>
      </c>
      <c r="M44" s="108">
        <v>78.650000000000006</v>
      </c>
      <c r="N44" s="108">
        <v>0.65541666666666676</v>
      </c>
      <c r="O44" s="31"/>
      <c r="P44" s="31"/>
      <c r="Q44" s="31"/>
      <c r="R44" s="188" t="s">
        <v>1306</v>
      </c>
      <c r="S44" s="31"/>
      <c r="T44" s="31"/>
      <c r="U44" s="31"/>
      <c r="V44" s="31"/>
      <c r="W44" s="31"/>
      <c r="X44" s="31"/>
      <c r="Y44" s="314"/>
      <c r="Z44" s="315"/>
      <c r="AA44" s="315"/>
      <c r="AB44" s="315"/>
      <c r="AC44" s="315"/>
    </row>
    <row r="45" spans="1:29" ht="51" x14ac:dyDescent="0.25">
      <c r="A45" s="131">
        <v>142</v>
      </c>
      <c r="B45" s="59" t="s">
        <v>125</v>
      </c>
      <c r="C45" s="59" t="s">
        <v>126</v>
      </c>
      <c r="D45" s="59" t="s">
        <v>804</v>
      </c>
      <c r="E45" s="195"/>
      <c r="F45" s="66" t="s">
        <v>887</v>
      </c>
      <c r="G45" s="66" t="s">
        <v>888</v>
      </c>
      <c r="H45" s="67">
        <v>66.849999999999994</v>
      </c>
      <c r="I45" s="66">
        <f>H45/72</f>
        <v>0.92847222222222214</v>
      </c>
      <c r="J45" s="113" t="s">
        <v>1100</v>
      </c>
      <c r="K45" s="114" t="s">
        <v>1146</v>
      </c>
      <c r="L45" s="114" t="s">
        <v>1147</v>
      </c>
      <c r="M45" s="115" t="s">
        <v>1148</v>
      </c>
      <c r="N45" s="115" t="s">
        <v>1149</v>
      </c>
      <c r="O45" s="31"/>
      <c r="P45" s="31"/>
      <c r="Q45" s="31"/>
      <c r="R45" s="188" t="s">
        <v>1306</v>
      </c>
      <c r="S45" s="31"/>
      <c r="T45" s="31"/>
      <c r="U45" s="31"/>
      <c r="V45" s="31"/>
      <c r="W45" s="31"/>
      <c r="X45" s="31"/>
      <c r="Y45" s="314"/>
      <c r="Z45" s="315"/>
      <c r="AA45" s="315"/>
      <c r="AB45" s="315"/>
      <c r="AC45" s="315"/>
    </row>
    <row r="46" spans="1:29" ht="25.5" x14ac:dyDescent="0.25">
      <c r="A46" s="131">
        <v>143</v>
      </c>
      <c r="B46" s="59" t="s">
        <v>128</v>
      </c>
      <c r="C46" s="59" t="s">
        <v>129</v>
      </c>
      <c r="D46" s="59"/>
      <c r="E46" s="195"/>
      <c r="F46" s="66" t="s">
        <v>870</v>
      </c>
      <c r="G46" s="66" t="s">
        <v>92</v>
      </c>
      <c r="H46" s="67">
        <v>33.700000000000003</v>
      </c>
      <c r="I46" s="66">
        <f>H46/10</f>
        <v>3.37</v>
      </c>
      <c r="J46" s="113"/>
      <c r="K46" s="114" t="s">
        <v>1150</v>
      </c>
      <c r="L46" s="113" t="s">
        <v>905</v>
      </c>
      <c r="M46" s="108">
        <v>31.180000000000003</v>
      </c>
      <c r="N46" s="108">
        <v>3.1180000000000003</v>
      </c>
      <c r="O46" s="31"/>
      <c r="P46" s="31"/>
      <c r="Q46" s="31"/>
      <c r="R46" s="188" t="s">
        <v>1306</v>
      </c>
      <c r="S46" s="31"/>
      <c r="T46" s="31"/>
      <c r="U46" s="31"/>
      <c r="V46" s="31"/>
      <c r="W46" s="31"/>
      <c r="X46" s="31"/>
      <c r="Y46" s="314"/>
      <c r="Z46" s="315"/>
      <c r="AA46" s="315"/>
      <c r="AB46" s="315"/>
      <c r="AC46" s="315"/>
    </row>
    <row r="47" spans="1:29" ht="38.25" x14ac:dyDescent="0.25">
      <c r="A47" s="131">
        <v>144</v>
      </c>
      <c r="B47" s="59" t="s">
        <v>130</v>
      </c>
      <c r="C47" s="59" t="s">
        <v>813</v>
      </c>
      <c r="D47" s="59" t="s">
        <v>812</v>
      </c>
      <c r="E47" s="195" t="s">
        <v>1375</v>
      </c>
      <c r="F47" s="66" t="s">
        <v>854</v>
      </c>
      <c r="G47" s="66" t="s">
        <v>889</v>
      </c>
      <c r="H47" s="67">
        <v>56.93</v>
      </c>
      <c r="I47" s="66">
        <f>H47/72</f>
        <v>0.79069444444444448</v>
      </c>
      <c r="J47" s="113" t="s">
        <v>1100</v>
      </c>
      <c r="K47" s="114" t="s">
        <v>1151</v>
      </c>
      <c r="L47" s="113" t="s">
        <v>1152</v>
      </c>
      <c r="M47" s="108">
        <v>55.25</v>
      </c>
      <c r="N47" s="108">
        <v>0.76736111111111116</v>
      </c>
      <c r="O47" s="31"/>
      <c r="P47" s="31"/>
      <c r="Q47" s="31"/>
      <c r="R47" s="188" t="s">
        <v>1306</v>
      </c>
      <c r="S47" s="31"/>
      <c r="T47" s="31"/>
      <c r="U47" s="31"/>
      <c r="V47" s="31"/>
      <c r="W47" s="31"/>
      <c r="X47" s="31"/>
      <c r="Y47" s="314"/>
      <c r="Z47" s="315"/>
      <c r="AA47" s="315"/>
      <c r="AB47" s="315"/>
      <c r="AC47" s="315"/>
    </row>
    <row r="48" spans="1:29" ht="63.75" x14ac:dyDescent="0.25">
      <c r="A48" s="131">
        <v>145</v>
      </c>
      <c r="B48" s="59" t="s">
        <v>131</v>
      </c>
      <c r="C48" s="59" t="s">
        <v>1463</v>
      </c>
      <c r="D48" s="59" t="s">
        <v>132</v>
      </c>
      <c r="E48" s="195" t="s">
        <v>1375</v>
      </c>
      <c r="F48" s="66" t="s">
        <v>890</v>
      </c>
      <c r="G48" s="66" t="s">
        <v>889</v>
      </c>
      <c r="H48" s="67">
        <v>65.86</v>
      </c>
      <c r="I48" s="66">
        <f>H48/72</f>
        <v>0.91472222222222221</v>
      </c>
      <c r="J48" s="113" t="s">
        <v>1100</v>
      </c>
      <c r="K48" s="114" t="s">
        <v>1153</v>
      </c>
      <c r="L48" s="113" t="s">
        <v>1154</v>
      </c>
      <c r="M48" s="108">
        <v>41.1</v>
      </c>
      <c r="N48" s="108">
        <v>0.85625000000000007</v>
      </c>
      <c r="O48" s="31"/>
      <c r="P48" s="31"/>
      <c r="Q48" s="31"/>
      <c r="R48" s="188" t="s">
        <v>1306</v>
      </c>
      <c r="S48" s="31"/>
      <c r="T48" s="31"/>
      <c r="U48" s="31"/>
      <c r="V48" s="31"/>
      <c r="W48" s="31"/>
      <c r="X48" s="31"/>
      <c r="Y48" s="314"/>
      <c r="Z48" s="315"/>
      <c r="AA48" s="315"/>
      <c r="AB48" s="315"/>
      <c r="AC48" s="315"/>
    </row>
    <row r="49" spans="1:29" ht="25.5" x14ac:dyDescent="0.25">
      <c r="A49" s="131">
        <v>146</v>
      </c>
      <c r="B49" s="59" t="s">
        <v>131</v>
      </c>
      <c r="C49" s="59" t="s">
        <v>1464</v>
      </c>
      <c r="D49" s="59" t="s">
        <v>30</v>
      </c>
      <c r="E49" s="195"/>
      <c r="F49" s="66"/>
      <c r="G49" s="66"/>
      <c r="H49" s="67" t="s">
        <v>853</v>
      </c>
      <c r="I49" s="66"/>
      <c r="J49" s="113" t="s">
        <v>1100</v>
      </c>
      <c r="K49" s="114" t="s">
        <v>1155</v>
      </c>
      <c r="L49" s="113" t="s">
        <v>1154</v>
      </c>
      <c r="M49" s="108">
        <v>41.1</v>
      </c>
      <c r="N49" s="108">
        <v>0.85625000000000007</v>
      </c>
      <c r="O49" s="31"/>
      <c r="P49" s="31"/>
      <c r="Q49" s="31"/>
      <c r="R49" s="188" t="s">
        <v>1306</v>
      </c>
      <c r="S49" s="31"/>
      <c r="T49" s="31"/>
      <c r="U49" s="31"/>
      <c r="V49" s="31"/>
      <c r="W49" s="31"/>
      <c r="X49" s="31"/>
      <c r="Y49" s="314"/>
      <c r="Z49" s="315"/>
      <c r="AA49" s="315"/>
      <c r="AB49" s="315"/>
      <c r="AC49" s="315"/>
    </row>
    <row r="50" spans="1:29" ht="25.5" x14ac:dyDescent="0.25">
      <c r="A50" s="131">
        <v>149</v>
      </c>
      <c r="B50" s="59" t="s">
        <v>835</v>
      </c>
      <c r="C50" s="59" t="s">
        <v>833</v>
      </c>
      <c r="D50" s="59" t="s">
        <v>834</v>
      </c>
      <c r="E50" s="195"/>
      <c r="F50" s="66"/>
      <c r="G50" s="66"/>
      <c r="H50" s="67" t="s">
        <v>853</v>
      </c>
      <c r="I50" s="66"/>
      <c r="J50" s="113" t="s">
        <v>1100</v>
      </c>
      <c r="K50" s="114" t="s">
        <v>30</v>
      </c>
      <c r="L50" s="113" t="s">
        <v>1156</v>
      </c>
      <c r="M50" s="108">
        <v>41.98</v>
      </c>
      <c r="N50" s="108">
        <v>0.69966666666666666</v>
      </c>
      <c r="O50" s="31"/>
      <c r="P50" s="31"/>
      <c r="Q50" s="31"/>
      <c r="R50" s="188" t="s">
        <v>1306</v>
      </c>
      <c r="S50" s="31"/>
      <c r="T50" s="31"/>
      <c r="U50" s="31"/>
      <c r="V50" s="31"/>
      <c r="W50" s="31"/>
      <c r="X50" s="31"/>
      <c r="Y50" s="314"/>
      <c r="Z50" s="315"/>
      <c r="AA50" s="315"/>
      <c r="AB50" s="315"/>
      <c r="AC50" s="315"/>
    </row>
    <row r="51" spans="1:29" ht="51" x14ac:dyDescent="0.25">
      <c r="A51" s="131">
        <v>150</v>
      </c>
      <c r="B51" s="59" t="s">
        <v>811</v>
      </c>
      <c r="C51" s="59" t="s">
        <v>832</v>
      </c>
      <c r="D51" s="59" t="s">
        <v>831</v>
      </c>
      <c r="E51" s="195"/>
      <c r="F51" s="66"/>
      <c r="G51" s="66"/>
      <c r="H51" s="67" t="s">
        <v>853</v>
      </c>
      <c r="I51" s="66"/>
      <c r="J51" s="113" t="s">
        <v>1100</v>
      </c>
      <c r="K51" s="114" t="s">
        <v>1157</v>
      </c>
      <c r="L51" s="113" t="s">
        <v>1158</v>
      </c>
      <c r="M51" s="108">
        <v>83.37</v>
      </c>
      <c r="N51" s="108">
        <v>0.79400000000000004</v>
      </c>
      <c r="O51" s="31"/>
      <c r="P51" s="31"/>
      <c r="Q51" s="31"/>
      <c r="R51" s="188" t="s">
        <v>1306</v>
      </c>
      <c r="S51" s="31"/>
      <c r="T51" s="31"/>
      <c r="U51" s="31"/>
      <c r="V51" s="31"/>
      <c r="W51" s="31"/>
      <c r="X51" s="31"/>
      <c r="Y51" s="314"/>
      <c r="Z51" s="315"/>
      <c r="AA51" s="315"/>
      <c r="AB51" s="315"/>
      <c r="AC51" s="315"/>
    </row>
    <row r="52" spans="1:29" ht="25.5" x14ac:dyDescent="0.25">
      <c r="A52" s="131">
        <v>151</v>
      </c>
      <c r="B52" s="59" t="s">
        <v>136</v>
      </c>
      <c r="C52" s="59" t="s">
        <v>1465</v>
      </c>
      <c r="D52" s="59" t="s">
        <v>137</v>
      </c>
      <c r="E52" s="194" t="s">
        <v>1385</v>
      </c>
      <c r="F52" s="111" t="s">
        <v>891</v>
      </c>
      <c r="G52" s="111" t="s">
        <v>892</v>
      </c>
      <c r="H52" s="112">
        <v>17.62</v>
      </c>
      <c r="I52" s="111">
        <f>H52/40</f>
        <v>0.4405</v>
      </c>
      <c r="J52" s="68" t="s">
        <v>1112</v>
      </c>
      <c r="K52" s="26" t="s">
        <v>1159</v>
      </c>
      <c r="L52" s="68" t="s">
        <v>1160</v>
      </c>
      <c r="M52" s="63">
        <v>17.700000000000003</v>
      </c>
      <c r="N52" s="63">
        <v>0.44250000000000006</v>
      </c>
      <c r="O52" s="31"/>
      <c r="P52" s="31"/>
      <c r="Q52" s="31"/>
      <c r="R52" s="188" t="s">
        <v>1306</v>
      </c>
      <c r="S52" s="31"/>
      <c r="T52" s="31"/>
      <c r="U52" s="31"/>
      <c r="V52" s="31"/>
      <c r="W52" s="31"/>
      <c r="X52" s="31"/>
      <c r="Y52" s="314"/>
      <c r="Z52" s="315"/>
      <c r="AA52" s="315"/>
      <c r="AB52" s="315"/>
      <c r="AC52" s="315"/>
    </row>
    <row r="53" spans="1:29" ht="51" x14ac:dyDescent="0.25">
      <c r="A53" s="131">
        <v>152</v>
      </c>
      <c r="B53" s="59" t="s">
        <v>139</v>
      </c>
      <c r="C53" s="59" t="s">
        <v>140</v>
      </c>
      <c r="D53" s="59" t="s">
        <v>141</v>
      </c>
      <c r="E53" s="195"/>
      <c r="F53" s="66" t="s">
        <v>893</v>
      </c>
      <c r="G53" s="66" t="s">
        <v>894</v>
      </c>
      <c r="H53" s="67">
        <v>49.54</v>
      </c>
      <c r="I53" s="66">
        <f>H53/6</f>
        <v>8.2566666666666659</v>
      </c>
      <c r="J53" s="113"/>
      <c r="K53" s="114" t="s">
        <v>1161</v>
      </c>
      <c r="L53" s="113" t="s">
        <v>1162</v>
      </c>
      <c r="M53" s="108">
        <v>66.84</v>
      </c>
      <c r="N53" s="108">
        <v>11.14</v>
      </c>
      <c r="O53" s="31"/>
      <c r="P53" s="31"/>
      <c r="Q53" s="31"/>
      <c r="R53" s="188" t="s">
        <v>1306</v>
      </c>
      <c r="S53" s="31"/>
      <c r="T53" s="31"/>
      <c r="U53" s="31"/>
      <c r="V53" s="31"/>
      <c r="W53" s="31"/>
      <c r="X53" s="31"/>
      <c r="Y53" s="314"/>
      <c r="Z53" s="315"/>
      <c r="AA53" s="315"/>
      <c r="AB53" s="315"/>
      <c r="AC53" s="315"/>
    </row>
    <row r="54" spans="1:29" ht="25.5" x14ac:dyDescent="0.25">
      <c r="A54" s="131">
        <v>153</v>
      </c>
      <c r="B54" s="59" t="s">
        <v>143</v>
      </c>
      <c r="C54" s="59" t="s">
        <v>144</v>
      </c>
      <c r="D54" s="59" t="s">
        <v>145</v>
      </c>
      <c r="E54" s="195"/>
      <c r="F54" s="66"/>
      <c r="G54" s="66"/>
      <c r="H54" s="67" t="s">
        <v>853</v>
      </c>
      <c r="I54" s="66"/>
      <c r="J54" s="113" t="s">
        <v>1141</v>
      </c>
      <c r="K54" s="114" t="s">
        <v>1163</v>
      </c>
      <c r="L54" s="113" t="s">
        <v>1164</v>
      </c>
      <c r="M54" s="108">
        <v>43.15</v>
      </c>
      <c r="N54" s="108">
        <v>3.5958333333333332</v>
      </c>
      <c r="O54" s="31"/>
      <c r="P54" s="31"/>
      <c r="Q54" s="31"/>
      <c r="R54" s="188" t="s">
        <v>1306</v>
      </c>
      <c r="S54" s="31"/>
      <c r="T54" s="31"/>
      <c r="U54" s="31"/>
      <c r="V54" s="31"/>
      <c r="W54" s="31"/>
      <c r="X54" s="31"/>
      <c r="Y54" s="314"/>
      <c r="Z54" s="315"/>
      <c r="AA54" s="315"/>
      <c r="AB54" s="315"/>
      <c r="AC54" s="315"/>
    </row>
    <row r="55" spans="1:29" ht="38.25" x14ac:dyDescent="0.25">
      <c r="A55" s="131">
        <v>154</v>
      </c>
      <c r="B55" s="59" t="s">
        <v>146</v>
      </c>
      <c r="C55" s="71" t="s">
        <v>147</v>
      </c>
      <c r="D55" s="59" t="s">
        <v>148</v>
      </c>
      <c r="E55" s="195"/>
      <c r="F55" s="66"/>
      <c r="G55" s="66"/>
      <c r="H55" s="67" t="s">
        <v>853</v>
      </c>
      <c r="I55" s="66"/>
      <c r="J55" s="113" t="s">
        <v>1062</v>
      </c>
      <c r="K55" s="114" t="s">
        <v>1165</v>
      </c>
      <c r="L55" s="113" t="s">
        <v>905</v>
      </c>
      <c r="M55" s="108">
        <v>26.6</v>
      </c>
      <c r="N55" s="108">
        <v>0.33250000000000002</v>
      </c>
      <c r="O55" s="31"/>
      <c r="P55" s="31"/>
      <c r="Q55" s="31"/>
      <c r="R55" s="188" t="s">
        <v>1306</v>
      </c>
      <c r="S55" s="31"/>
      <c r="T55" s="31"/>
      <c r="U55" s="31"/>
      <c r="V55" s="31"/>
      <c r="W55" s="31"/>
      <c r="X55" s="31"/>
      <c r="Y55" s="314"/>
      <c r="Z55" s="315"/>
      <c r="AA55" s="315"/>
      <c r="AB55" s="315"/>
      <c r="AC55" s="315"/>
    </row>
    <row r="56" spans="1:29" ht="25.5" x14ac:dyDescent="0.25">
      <c r="A56" s="131">
        <v>155</v>
      </c>
      <c r="B56" s="59" t="s">
        <v>150</v>
      </c>
      <c r="C56" s="59" t="s">
        <v>151</v>
      </c>
      <c r="D56" s="59" t="s">
        <v>152</v>
      </c>
      <c r="E56" s="195"/>
      <c r="F56" s="66"/>
      <c r="G56" s="66"/>
      <c r="H56" s="67" t="s">
        <v>853</v>
      </c>
      <c r="I56" s="66"/>
      <c r="J56" s="113" t="s">
        <v>1062</v>
      </c>
      <c r="K56" s="114" t="s">
        <v>1166</v>
      </c>
      <c r="L56" s="113" t="s">
        <v>70</v>
      </c>
      <c r="M56" s="108">
        <v>21.180000000000003</v>
      </c>
      <c r="N56" s="108">
        <v>0.13237500000000002</v>
      </c>
      <c r="O56" s="31"/>
      <c r="P56" s="31"/>
      <c r="Q56" s="31"/>
      <c r="R56" s="188" t="s">
        <v>1306</v>
      </c>
      <c r="S56" s="31"/>
      <c r="T56" s="31"/>
      <c r="U56" s="31"/>
      <c r="V56" s="31"/>
      <c r="W56" s="31"/>
      <c r="X56" s="31"/>
      <c r="Y56" s="314"/>
      <c r="Z56" s="315"/>
      <c r="AA56" s="315"/>
      <c r="AB56" s="315"/>
      <c r="AC56" s="315"/>
    </row>
    <row r="57" spans="1:29" ht="26.25" x14ac:dyDescent="0.25">
      <c r="A57" s="131">
        <v>156</v>
      </c>
      <c r="B57" s="59" t="s">
        <v>154</v>
      </c>
      <c r="C57" s="69" t="s">
        <v>1466</v>
      </c>
      <c r="D57" s="59" t="s">
        <v>155</v>
      </c>
      <c r="E57" s="194"/>
      <c r="F57" s="111" t="s">
        <v>895</v>
      </c>
      <c r="G57" s="111" t="s">
        <v>896</v>
      </c>
      <c r="H57" s="112" t="s">
        <v>897</v>
      </c>
      <c r="I57" s="111" t="s">
        <v>1543</v>
      </c>
      <c r="J57" s="68"/>
      <c r="K57" s="26"/>
      <c r="L57" s="68"/>
      <c r="M57" s="63" t="s">
        <v>853</v>
      </c>
      <c r="N57" s="63" t="s">
        <v>1077</v>
      </c>
      <c r="O57" s="31"/>
      <c r="P57" s="31"/>
      <c r="Q57" s="31"/>
      <c r="R57" s="188" t="s">
        <v>1306</v>
      </c>
      <c r="S57" s="31"/>
      <c r="T57" s="31"/>
      <c r="U57" s="31"/>
      <c r="V57" s="31"/>
      <c r="W57" s="31"/>
      <c r="X57" s="31"/>
      <c r="Y57" s="314"/>
      <c r="Z57" s="315"/>
      <c r="AA57" s="315"/>
      <c r="AB57" s="315"/>
      <c r="AC57" s="315"/>
    </row>
    <row r="58" spans="1:29" ht="38.25" x14ac:dyDescent="0.25">
      <c r="A58" s="131">
        <v>157</v>
      </c>
      <c r="B58" s="59" t="s">
        <v>157</v>
      </c>
      <c r="C58" s="69" t="s">
        <v>1467</v>
      </c>
      <c r="D58" s="59" t="s">
        <v>158</v>
      </c>
      <c r="E58" s="194"/>
      <c r="F58" s="111" t="s">
        <v>898</v>
      </c>
      <c r="G58" s="111" t="s">
        <v>899</v>
      </c>
      <c r="H58" s="112">
        <v>28.2</v>
      </c>
      <c r="I58" s="111">
        <f>H58/6</f>
        <v>4.7</v>
      </c>
      <c r="J58" s="68"/>
      <c r="K58" s="26"/>
      <c r="L58" s="68"/>
      <c r="M58" s="63" t="s">
        <v>853</v>
      </c>
      <c r="N58" s="63" t="s">
        <v>1077</v>
      </c>
      <c r="O58" s="31"/>
      <c r="P58" s="31"/>
      <c r="Q58" s="31"/>
      <c r="R58" s="188" t="s">
        <v>1306</v>
      </c>
      <c r="S58" s="31"/>
      <c r="T58" s="31"/>
      <c r="U58" s="31"/>
      <c r="V58" s="31"/>
      <c r="W58" s="31"/>
      <c r="X58" s="31"/>
      <c r="Y58" s="314"/>
      <c r="Z58" s="315"/>
      <c r="AA58" s="315"/>
      <c r="AB58" s="315"/>
      <c r="AC58" s="315"/>
    </row>
    <row r="59" spans="1:29" ht="38.25" x14ac:dyDescent="0.25">
      <c r="A59" s="131">
        <v>158</v>
      </c>
      <c r="B59" s="59" t="s">
        <v>157</v>
      </c>
      <c r="C59" s="69" t="s">
        <v>1468</v>
      </c>
      <c r="D59" s="59" t="s">
        <v>158</v>
      </c>
      <c r="E59" s="194"/>
      <c r="F59" s="111" t="s">
        <v>898</v>
      </c>
      <c r="G59" s="111" t="s">
        <v>899</v>
      </c>
      <c r="H59" s="112">
        <v>28.2</v>
      </c>
      <c r="I59" s="111">
        <f>H59/6</f>
        <v>4.7</v>
      </c>
      <c r="J59" s="68"/>
      <c r="K59" s="26"/>
      <c r="L59" s="68"/>
      <c r="M59" s="63" t="s">
        <v>853</v>
      </c>
      <c r="N59" s="63" t="s">
        <v>1077</v>
      </c>
      <c r="O59" s="31"/>
      <c r="P59" s="31"/>
      <c r="Q59" s="31"/>
      <c r="R59" s="188" t="s">
        <v>1306</v>
      </c>
      <c r="S59" s="31"/>
      <c r="T59" s="31"/>
      <c r="U59" s="31"/>
      <c r="V59" s="31"/>
      <c r="W59" s="31"/>
      <c r="X59" s="31"/>
      <c r="Y59" s="314"/>
      <c r="Z59" s="315"/>
      <c r="AA59" s="315"/>
      <c r="AB59" s="315"/>
      <c r="AC59" s="315"/>
    </row>
    <row r="60" spans="1:29" ht="15.75" x14ac:dyDescent="0.25">
      <c r="A60" s="131"/>
      <c r="B60" s="72" t="s">
        <v>160</v>
      </c>
      <c r="C60" s="73"/>
      <c r="D60" s="73"/>
      <c r="E60" s="195"/>
      <c r="F60" s="66"/>
      <c r="G60" s="66"/>
      <c r="H60" s="67"/>
      <c r="I60" s="66"/>
      <c r="J60" s="68"/>
      <c r="K60" s="26"/>
      <c r="L60" s="68"/>
      <c r="M60" s="63" t="s">
        <v>853</v>
      </c>
      <c r="N60" s="63" t="s">
        <v>1077</v>
      </c>
      <c r="O60" s="31"/>
      <c r="P60" s="31"/>
      <c r="Q60" s="31"/>
      <c r="R60" s="188" t="s">
        <v>1306</v>
      </c>
      <c r="S60" s="31"/>
      <c r="T60" s="31"/>
      <c r="U60" s="31"/>
      <c r="V60" s="31"/>
      <c r="W60" s="31"/>
      <c r="X60" s="31"/>
      <c r="Y60" s="314"/>
      <c r="Z60" s="315"/>
      <c r="AA60" s="315"/>
      <c r="AB60" s="315"/>
      <c r="AC60" s="315"/>
    </row>
    <row r="61" spans="1:29" ht="76.5" x14ac:dyDescent="0.25">
      <c r="A61" s="131">
        <v>201</v>
      </c>
      <c r="B61" s="59" t="s">
        <v>161</v>
      </c>
      <c r="C61" s="59" t="s">
        <v>162</v>
      </c>
      <c r="D61" s="59" t="s">
        <v>163</v>
      </c>
      <c r="E61" s="195"/>
      <c r="F61" s="66" t="s">
        <v>883</v>
      </c>
      <c r="G61" s="66" t="s">
        <v>200</v>
      </c>
      <c r="H61" s="67">
        <v>29.81</v>
      </c>
      <c r="I61" s="66">
        <f>H61/6</f>
        <v>4.9683333333333328</v>
      </c>
      <c r="J61" s="113"/>
      <c r="K61" s="114" t="s">
        <v>1167</v>
      </c>
      <c r="L61" s="113" t="s">
        <v>200</v>
      </c>
      <c r="M61" s="108">
        <v>27.03</v>
      </c>
      <c r="N61" s="108">
        <v>4.5049999999999999</v>
      </c>
      <c r="O61" s="31"/>
      <c r="P61" s="31"/>
      <c r="Q61" s="31"/>
      <c r="R61" s="188" t="s">
        <v>1306</v>
      </c>
      <c r="S61" s="31"/>
      <c r="T61" s="31"/>
      <c r="U61" s="31"/>
      <c r="V61" s="31"/>
      <c r="W61" s="31"/>
      <c r="X61" s="31"/>
      <c r="Y61" s="314"/>
      <c r="Z61" s="315"/>
      <c r="AA61" s="315"/>
      <c r="AB61" s="315"/>
      <c r="AC61" s="315"/>
    </row>
    <row r="62" spans="1:29" ht="63.75" x14ac:dyDescent="0.25">
      <c r="A62" s="131">
        <v>202</v>
      </c>
      <c r="B62" s="59" t="s">
        <v>165</v>
      </c>
      <c r="C62" s="59" t="s">
        <v>166</v>
      </c>
      <c r="D62" s="59" t="s">
        <v>167</v>
      </c>
      <c r="E62" s="194"/>
      <c r="F62" s="111"/>
      <c r="G62" s="111" t="s">
        <v>200</v>
      </c>
      <c r="H62" s="112">
        <v>20.9</v>
      </c>
      <c r="I62" s="111">
        <f>H62/6</f>
        <v>3.4833333333333329</v>
      </c>
      <c r="J62" s="68"/>
      <c r="K62" s="26"/>
      <c r="L62" s="68"/>
      <c r="M62" s="63" t="s">
        <v>853</v>
      </c>
      <c r="N62" s="63" t="s">
        <v>1077</v>
      </c>
      <c r="O62" s="31"/>
      <c r="P62" s="31"/>
      <c r="Q62" s="31"/>
      <c r="R62" s="188" t="s">
        <v>1306</v>
      </c>
      <c r="S62" s="31"/>
      <c r="T62" s="31"/>
      <c r="U62" s="31"/>
      <c r="V62" s="31"/>
      <c r="W62" s="31"/>
      <c r="X62" s="31"/>
      <c r="Y62" s="314"/>
      <c r="Z62" s="315"/>
      <c r="AA62" s="315"/>
      <c r="AB62" s="315"/>
      <c r="AC62" s="315"/>
    </row>
    <row r="63" spans="1:29" ht="76.5" x14ac:dyDescent="0.25">
      <c r="A63" s="131">
        <v>203</v>
      </c>
      <c r="B63" s="59" t="s">
        <v>169</v>
      </c>
      <c r="C63" s="59" t="s">
        <v>170</v>
      </c>
      <c r="D63" s="59" t="s">
        <v>171</v>
      </c>
      <c r="E63" s="195"/>
      <c r="F63" s="66" t="s">
        <v>883</v>
      </c>
      <c r="G63" s="66" t="s">
        <v>200</v>
      </c>
      <c r="H63" s="67">
        <v>25.62</v>
      </c>
      <c r="I63" s="66">
        <f>H63/6</f>
        <v>4.2700000000000005</v>
      </c>
      <c r="J63" s="113"/>
      <c r="K63" s="114" t="s">
        <v>1168</v>
      </c>
      <c r="L63" s="113" t="s">
        <v>200</v>
      </c>
      <c r="M63" s="108">
        <v>21.470000000000002</v>
      </c>
      <c r="N63" s="108">
        <v>3.5783333333333336</v>
      </c>
      <c r="O63" s="31"/>
      <c r="P63" s="31"/>
      <c r="Q63" s="31"/>
      <c r="R63" s="188" t="s">
        <v>1306</v>
      </c>
      <c r="S63" s="31"/>
      <c r="T63" s="31"/>
      <c r="U63" s="31"/>
      <c r="V63" s="31"/>
      <c r="W63" s="31"/>
      <c r="X63" s="31"/>
      <c r="Y63" s="314"/>
      <c r="Z63" s="315"/>
      <c r="AA63" s="315"/>
      <c r="AB63" s="315"/>
      <c r="AC63" s="315"/>
    </row>
    <row r="64" spans="1:29" ht="76.5" x14ac:dyDescent="0.25">
      <c r="A64" s="131">
        <v>204</v>
      </c>
      <c r="B64" s="59" t="s">
        <v>172</v>
      </c>
      <c r="C64" s="59" t="s">
        <v>173</v>
      </c>
      <c r="D64" s="59" t="s">
        <v>174</v>
      </c>
      <c r="E64" s="195"/>
      <c r="F64" s="66"/>
      <c r="G64" s="66"/>
      <c r="H64" s="67" t="s">
        <v>853</v>
      </c>
      <c r="I64" s="66"/>
      <c r="J64" s="113"/>
      <c r="K64" s="114" t="s">
        <v>1169</v>
      </c>
      <c r="L64" s="113" t="s">
        <v>1170</v>
      </c>
      <c r="M64" s="108">
        <v>28.700000000000003</v>
      </c>
      <c r="N64" s="108">
        <v>0.29895833333333338</v>
      </c>
      <c r="O64" s="31"/>
      <c r="P64" s="31"/>
      <c r="Q64" s="31"/>
      <c r="R64" s="188" t="s">
        <v>1306</v>
      </c>
      <c r="S64" s="31"/>
      <c r="T64" s="31"/>
      <c r="U64" s="31"/>
      <c r="V64" s="31"/>
      <c r="W64" s="31"/>
      <c r="X64" s="31"/>
      <c r="Y64" s="314"/>
      <c r="Z64" s="315"/>
      <c r="AA64" s="315"/>
      <c r="AB64" s="315"/>
      <c r="AC64" s="315"/>
    </row>
    <row r="65" spans="1:29" ht="25.5" x14ac:dyDescent="0.25">
      <c r="A65" s="131">
        <v>205</v>
      </c>
      <c r="B65" s="59" t="s">
        <v>176</v>
      </c>
      <c r="C65" s="59" t="s">
        <v>177</v>
      </c>
      <c r="D65" s="59" t="s">
        <v>178</v>
      </c>
      <c r="E65" s="195"/>
      <c r="F65" s="66" t="s">
        <v>883</v>
      </c>
      <c r="G65" s="66" t="s">
        <v>200</v>
      </c>
      <c r="H65" s="67">
        <v>38.880000000000003</v>
      </c>
      <c r="I65" s="66">
        <f>H65/6</f>
        <v>6.48</v>
      </c>
      <c r="J65" s="113"/>
      <c r="K65" s="114" t="s">
        <v>1168</v>
      </c>
      <c r="L65" s="113" t="s">
        <v>200</v>
      </c>
      <c r="M65" s="108">
        <v>38</v>
      </c>
      <c r="N65" s="108">
        <v>6.333333333333333</v>
      </c>
      <c r="O65" s="31"/>
      <c r="P65" s="31"/>
      <c r="Q65" s="31"/>
      <c r="R65" s="188" t="s">
        <v>1306</v>
      </c>
      <c r="S65" s="31"/>
      <c r="T65" s="31"/>
      <c r="U65" s="31"/>
      <c r="V65" s="31"/>
      <c r="W65" s="31"/>
      <c r="X65" s="31"/>
      <c r="Y65" s="314"/>
      <c r="Z65" s="315"/>
      <c r="AA65" s="315"/>
      <c r="AB65" s="315"/>
      <c r="AC65" s="315"/>
    </row>
    <row r="66" spans="1:29" ht="51" x14ac:dyDescent="0.25">
      <c r="A66" s="131">
        <v>206</v>
      </c>
      <c r="B66" s="59" t="s">
        <v>179</v>
      </c>
      <c r="C66" s="59" t="s">
        <v>180</v>
      </c>
      <c r="D66" s="59" t="s">
        <v>181</v>
      </c>
      <c r="E66" s="195"/>
      <c r="F66" s="66" t="s">
        <v>883</v>
      </c>
      <c r="G66" s="66" t="s">
        <v>200</v>
      </c>
      <c r="H66" s="67">
        <v>39.92</v>
      </c>
      <c r="I66" s="66">
        <f>H66/6</f>
        <v>6.6533333333333333</v>
      </c>
      <c r="J66" s="113"/>
      <c r="K66" s="114" t="s">
        <v>1171</v>
      </c>
      <c r="L66" s="113" t="s">
        <v>200</v>
      </c>
      <c r="M66" s="108">
        <v>31.19</v>
      </c>
      <c r="N66" s="108">
        <v>5.1983333333333333</v>
      </c>
      <c r="O66" s="31"/>
      <c r="P66" s="31"/>
      <c r="Q66" s="31"/>
      <c r="R66" s="188" t="s">
        <v>1306</v>
      </c>
      <c r="S66" s="31"/>
      <c r="T66" s="31"/>
      <c r="U66" s="31"/>
      <c r="V66" s="31"/>
      <c r="W66" s="31"/>
      <c r="X66" s="31"/>
      <c r="Y66" s="314"/>
      <c r="Z66" s="315"/>
      <c r="AA66" s="315"/>
      <c r="AB66" s="315"/>
      <c r="AC66" s="315"/>
    </row>
    <row r="67" spans="1:29" ht="63.75" x14ac:dyDescent="0.25">
      <c r="A67" s="131">
        <v>207</v>
      </c>
      <c r="B67" s="59" t="s">
        <v>183</v>
      </c>
      <c r="C67" s="59" t="s">
        <v>184</v>
      </c>
      <c r="D67" s="59" t="s">
        <v>185</v>
      </c>
      <c r="E67" s="195"/>
      <c r="F67" s="66"/>
      <c r="G67" s="66"/>
      <c r="H67" s="67" t="s">
        <v>853</v>
      </c>
      <c r="I67" s="66"/>
      <c r="J67" s="113"/>
      <c r="K67" s="114" t="s">
        <v>30</v>
      </c>
      <c r="L67" s="114" t="s">
        <v>1172</v>
      </c>
      <c r="M67" s="108">
        <v>30.150000000000002</v>
      </c>
      <c r="N67" s="108">
        <v>0.41875000000000001</v>
      </c>
      <c r="O67" s="31"/>
      <c r="P67" s="31"/>
      <c r="Q67" s="31"/>
      <c r="R67" s="188" t="s">
        <v>1306</v>
      </c>
      <c r="S67" s="31"/>
      <c r="T67" s="31"/>
      <c r="U67" s="31"/>
      <c r="V67" s="31"/>
      <c r="W67" s="31"/>
      <c r="X67" s="31"/>
      <c r="Y67" s="314"/>
      <c r="Z67" s="315"/>
      <c r="AA67" s="315"/>
      <c r="AB67" s="315"/>
      <c r="AC67" s="315"/>
    </row>
    <row r="68" spans="1:29" ht="63.75" x14ac:dyDescent="0.25">
      <c r="A68" s="131">
        <v>208</v>
      </c>
      <c r="B68" s="59" t="s">
        <v>1469</v>
      </c>
      <c r="C68" s="59" t="s">
        <v>187</v>
      </c>
      <c r="D68" s="59" t="s">
        <v>806</v>
      </c>
      <c r="E68" s="194"/>
      <c r="F68" s="111" t="s">
        <v>883</v>
      </c>
      <c r="G68" s="111" t="s">
        <v>900</v>
      </c>
      <c r="H68" s="112">
        <v>11.81</v>
      </c>
      <c r="I68" s="111">
        <v>0.123</v>
      </c>
      <c r="J68" s="68"/>
      <c r="K68" s="26" t="s">
        <v>1173</v>
      </c>
      <c r="L68" s="68" t="s">
        <v>1174</v>
      </c>
      <c r="M68" s="63">
        <v>11.76</v>
      </c>
      <c r="N68" s="63">
        <v>0.1225</v>
      </c>
      <c r="O68" s="31"/>
      <c r="P68" s="31"/>
      <c r="Q68" s="31"/>
      <c r="R68" s="188" t="s">
        <v>1306</v>
      </c>
      <c r="S68" s="31"/>
      <c r="T68" s="31"/>
      <c r="U68" s="31"/>
      <c r="V68" s="31"/>
      <c r="W68" s="31"/>
      <c r="X68" s="31"/>
      <c r="Y68" s="314"/>
      <c r="Z68" s="315"/>
      <c r="AA68" s="315"/>
      <c r="AB68" s="315"/>
      <c r="AC68" s="315"/>
    </row>
    <row r="69" spans="1:29" ht="51" x14ac:dyDescent="0.25">
      <c r="A69" s="131">
        <v>209</v>
      </c>
      <c r="B69" s="59" t="s">
        <v>1470</v>
      </c>
      <c r="C69" s="59" t="s">
        <v>190</v>
      </c>
      <c r="D69" s="59" t="s">
        <v>188</v>
      </c>
      <c r="E69" s="194"/>
      <c r="F69" s="111" t="s">
        <v>883</v>
      </c>
      <c r="G69" s="111" t="s">
        <v>900</v>
      </c>
      <c r="H69" s="112">
        <v>10.85</v>
      </c>
      <c r="I69" s="111">
        <v>0.113</v>
      </c>
      <c r="J69" s="68"/>
      <c r="K69" s="26" t="s">
        <v>1173</v>
      </c>
      <c r="L69" s="68" t="s">
        <v>1175</v>
      </c>
      <c r="M69" s="63">
        <v>5.6099999999999994</v>
      </c>
      <c r="N69" s="63">
        <v>0.11687499999999999</v>
      </c>
      <c r="O69" s="31"/>
      <c r="P69" s="31"/>
      <c r="Q69" s="31"/>
      <c r="R69" s="188" t="s">
        <v>1306</v>
      </c>
      <c r="S69" s="31"/>
      <c r="T69" s="31"/>
      <c r="U69" s="31"/>
      <c r="V69" s="31"/>
      <c r="W69" s="31"/>
      <c r="X69" s="31"/>
      <c r="Y69" s="314"/>
      <c r="Z69" s="315"/>
      <c r="AA69" s="315"/>
      <c r="AB69" s="315"/>
      <c r="AC69" s="315"/>
    </row>
    <row r="70" spans="1:29" ht="51" x14ac:dyDescent="0.25">
      <c r="A70" s="131">
        <v>210</v>
      </c>
      <c r="B70" s="59" t="s">
        <v>1471</v>
      </c>
      <c r="C70" s="59" t="s">
        <v>191</v>
      </c>
      <c r="D70" s="59" t="s">
        <v>188</v>
      </c>
      <c r="E70" s="194"/>
      <c r="F70" s="111" t="s">
        <v>883</v>
      </c>
      <c r="G70" s="111" t="s">
        <v>900</v>
      </c>
      <c r="H70" s="112">
        <v>15.33</v>
      </c>
      <c r="I70" s="111">
        <f>H70/96</f>
        <v>0.15968750000000001</v>
      </c>
      <c r="J70" s="68"/>
      <c r="K70" s="26" t="s">
        <v>1173</v>
      </c>
      <c r="L70" s="68" t="s">
        <v>1174</v>
      </c>
      <c r="M70" s="63">
        <v>15.31</v>
      </c>
      <c r="N70" s="63">
        <v>0.15947916666666667</v>
      </c>
      <c r="O70" s="31"/>
      <c r="P70" s="31"/>
      <c r="Q70" s="31"/>
      <c r="R70" s="188" t="s">
        <v>1306</v>
      </c>
      <c r="S70" s="31"/>
      <c r="T70" s="31"/>
      <c r="U70" s="31"/>
      <c r="V70" s="31"/>
      <c r="W70" s="31"/>
      <c r="X70" s="31"/>
      <c r="Y70" s="314"/>
      <c r="Z70" s="315"/>
      <c r="AA70" s="315"/>
      <c r="AB70" s="315"/>
      <c r="AC70" s="315"/>
    </row>
    <row r="71" spans="1:29" ht="51" x14ac:dyDescent="0.25">
      <c r="A71" s="131">
        <v>211</v>
      </c>
      <c r="B71" s="59" t="s">
        <v>1472</v>
      </c>
      <c r="C71" s="59" t="s">
        <v>192</v>
      </c>
      <c r="D71" s="59" t="s">
        <v>188</v>
      </c>
      <c r="E71" s="194"/>
      <c r="F71" s="111" t="s">
        <v>883</v>
      </c>
      <c r="G71" s="111" t="s">
        <v>900</v>
      </c>
      <c r="H71" s="112">
        <v>13.27</v>
      </c>
      <c r="I71" s="111">
        <f>H71/96</f>
        <v>0.13822916666666665</v>
      </c>
      <c r="J71" s="68"/>
      <c r="K71" s="26" t="s">
        <v>1173</v>
      </c>
      <c r="L71" s="68" t="s">
        <v>1174</v>
      </c>
      <c r="M71" s="63">
        <v>13.44</v>
      </c>
      <c r="N71" s="63">
        <v>0.13999999999999999</v>
      </c>
      <c r="O71" s="31"/>
      <c r="P71" s="31"/>
      <c r="Q71" s="31"/>
      <c r="R71" s="188" t="s">
        <v>1306</v>
      </c>
      <c r="S71" s="31"/>
      <c r="T71" s="31"/>
      <c r="U71" s="31"/>
      <c r="V71" s="31"/>
      <c r="W71" s="31"/>
      <c r="X71" s="31"/>
      <c r="Y71" s="314"/>
      <c r="Z71" s="315"/>
      <c r="AA71" s="315"/>
      <c r="AB71" s="315"/>
      <c r="AC71" s="315"/>
    </row>
    <row r="72" spans="1:29" ht="51" x14ac:dyDescent="0.25">
      <c r="A72" s="131">
        <v>212</v>
      </c>
      <c r="B72" s="59" t="s">
        <v>1473</v>
      </c>
      <c r="C72" s="59" t="s">
        <v>187</v>
      </c>
      <c r="D72" s="59" t="s">
        <v>188</v>
      </c>
      <c r="E72" s="194"/>
      <c r="F72" s="111" t="s">
        <v>883</v>
      </c>
      <c r="G72" s="111" t="s">
        <v>900</v>
      </c>
      <c r="H72" s="112">
        <v>13.63</v>
      </c>
      <c r="I72" s="111">
        <f>H72/96</f>
        <v>0.14197916666666668</v>
      </c>
      <c r="J72" s="68"/>
      <c r="K72" s="26" t="s">
        <v>1176</v>
      </c>
      <c r="L72" s="68" t="s">
        <v>1174</v>
      </c>
      <c r="M72" s="63">
        <v>13.66</v>
      </c>
      <c r="N72" s="63">
        <v>0.14229166666666668</v>
      </c>
      <c r="O72" s="31"/>
      <c r="P72" s="31"/>
      <c r="Q72" s="31"/>
      <c r="R72" s="188" t="s">
        <v>1306</v>
      </c>
      <c r="S72" s="31"/>
      <c r="T72" s="31"/>
      <c r="U72" s="31"/>
      <c r="V72" s="31"/>
      <c r="W72" s="31"/>
      <c r="X72" s="31"/>
      <c r="Y72" s="314"/>
      <c r="Z72" s="315"/>
      <c r="AA72" s="315"/>
      <c r="AB72" s="315"/>
      <c r="AC72" s="315"/>
    </row>
    <row r="73" spans="1:29" ht="63.75" x14ac:dyDescent="0.25">
      <c r="A73" s="131">
        <v>213</v>
      </c>
      <c r="B73" s="59" t="s">
        <v>1474</v>
      </c>
      <c r="C73" s="59" t="s">
        <v>805</v>
      </c>
      <c r="D73" s="59" t="s">
        <v>806</v>
      </c>
      <c r="E73" s="195"/>
      <c r="F73" s="66" t="s">
        <v>901</v>
      </c>
      <c r="G73" s="66" t="s">
        <v>902</v>
      </c>
      <c r="H73" s="67">
        <v>6.9</v>
      </c>
      <c r="I73" s="66">
        <f>H73/40</f>
        <v>0.17250000000000001</v>
      </c>
      <c r="J73" s="113"/>
      <c r="K73" s="114" t="s">
        <v>1177</v>
      </c>
      <c r="L73" s="113" t="s">
        <v>1178</v>
      </c>
      <c r="M73" s="108">
        <v>5.74</v>
      </c>
      <c r="N73" s="108">
        <v>0.14350000000000002</v>
      </c>
      <c r="O73" s="31"/>
      <c r="P73" s="31"/>
      <c r="Q73" s="31"/>
      <c r="R73" s="188" t="s">
        <v>1306</v>
      </c>
      <c r="S73" s="31"/>
      <c r="T73" s="31"/>
      <c r="U73" s="31"/>
      <c r="V73" s="31"/>
      <c r="W73" s="31"/>
      <c r="X73" s="31"/>
      <c r="Y73" s="314"/>
      <c r="Z73" s="315"/>
      <c r="AA73" s="315"/>
      <c r="AB73" s="315"/>
      <c r="AC73" s="315"/>
    </row>
    <row r="74" spans="1:29" ht="63.75" x14ac:dyDescent="0.25">
      <c r="A74" s="131">
        <v>214</v>
      </c>
      <c r="B74" s="59" t="s">
        <v>1475</v>
      </c>
      <c r="C74" s="59" t="s">
        <v>805</v>
      </c>
      <c r="D74" s="59" t="s">
        <v>806</v>
      </c>
      <c r="E74" s="195"/>
      <c r="F74" s="66" t="s">
        <v>901</v>
      </c>
      <c r="G74" s="66" t="s">
        <v>902</v>
      </c>
      <c r="H74" s="67">
        <v>6.9</v>
      </c>
      <c r="I74" s="66">
        <f>H74/40</f>
        <v>0.17250000000000001</v>
      </c>
      <c r="J74" s="113"/>
      <c r="K74" s="114" t="s">
        <v>1177</v>
      </c>
      <c r="L74" s="113" t="s">
        <v>1178</v>
      </c>
      <c r="M74" s="108">
        <v>7.04</v>
      </c>
      <c r="N74" s="108">
        <v>0.17599999999999999</v>
      </c>
      <c r="O74" s="31"/>
      <c r="P74" s="31"/>
      <c r="Q74" s="31"/>
      <c r="R74" s="188" t="s">
        <v>1306</v>
      </c>
      <c r="S74" s="31"/>
      <c r="T74" s="31"/>
      <c r="U74" s="31"/>
      <c r="V74" s="31"/>
      <c r="W74" s="31"/>
      <c r="X74" s="31"/>
      <c r="Y74" s="314"/>
      <c r="Z74" s="315"/>
      <c r="AA74" s="315"/>
      <c r="AB74" s="315"/>
      <c r="AC74" s="315"/>
    </row>
    <row r="75" spans="1:29" ht="63.75" x14ac:dyDescent="0.25">
      <c r="A75" s="131">
        <v>215</v>
      </c>
      <c r="B75" s="59" t="s">
        <v>1476</v>
      </c>
      <c r="C75" s="59" t="s">
        <v>805</v>
      </c>
      <c r="D75" s="59" t="s">
        <v>806</v>
      </c>
      <c r="E75" s="195"/>
      <c r="F75" s="66" t="s">
        <v>901</v>
      </c>
      <c r="G75" s="66" t="s">
        <v>902</v>
      </c>
      <c r="H75" s="67">
        <v>6.9</v>
      </c>
      <c r="I75" s="66">
        <f>H75/40</f>
        <v>0.17250000000000001</v>
      </c>
      <c r="J75" s="113"/>
      <c r="K75" s="114" t="s">
        <v>1177</v>
      </c>
      <c r="L75" s="113" t="s">
        <v>1178</v>
      </c>
      <c r="M75" s="108">
        <v>6.42</v>
      </c>
      <c r="N75" s="108">
        <v>0.1605</v>
      </c>
      <c r="O75" s="31"/>
      <c r="P75" s="31"/>
      <c r="Q75" s="31"/>
      <c r="R75" s="188" t="s">
        <v>1306</v>
      </c>
      <c r="S75" s="31"/>
      <c r="T75" s="31"/>
      <c r="U75" s="31"/>
      <c r="V75" s="31"/>
      <c r="W75" s="31"/>
      <c r="X75" s="31"/>
      <c r="Y75" s="314"/>
      <c r="Z75" s="315"/>
      <c r="AA75" s="315"/>
      <c r="AB75" s="315"/>
      <c r="AC75" s="315"/>
    </row>
    <row r="76" spans="1:29" ht="63.75" x14ac:dyDescent="0.25">
      <c r="A76" s="131">
        <v>216</v>
      </c>
      <c r="B76" s="59" t="s">
        <v>1477</v>
      </c>
      <c r="C76" s="59" t="s">
        <v>805</v>
      </c>
      <c r="D76" s="59" t="s">
        <v>806</v>
      </c>
      <c r="E76" s="195"/>
      <c r="F76" s="66" t="s">
        <v>903</v>
      </c>
      <c r="G76" s="66" t="s">
        <v>902</v>
      </c>
      <c r="H76" s="67">
        <v>6.9</v>
      </c>
      <c r="I76" s="66">
        <f>H76/40</f>
        <v>0.17250000000000001</v>
      </c>
      <c r="J76" s="113"/>
      <c r="K76" s="114" t="s">
        <v>1179</v>
      </c>
      <c r="L76" s="113" t="s">
        <v>1178</v>
      </c>
      <c r="M76" s="108">
        <v>6.5299999999999994</v>
      </c>
      <c r="N76" s="108">
        <v>0.16324999999999998</v>
      </c>
      <c r="O76" s="31"/>
      <c r="P76" s="31"/>
      <c r="Q76" s="31"/>
      <c r="R76" s="188" t="s">
        <v>1306</v>
      </c>
      <c r="S76" s="31"/>
      <c r="T76" s="31"/>
      <c r="U76" s="31"/>
      <c r="V76" s="31"/>
      <c r="W76" s="31"/>
      <c r="X76" s="31"/>
      <c r="Y76" s="314"/>
      <c r="Z76" s="315"/>
      <c r="AA76" s="315"/>
      <c r="AB76" s="315"/>
      <c r="AC76" s="315"/>
    </row>
    <row r="77" spans="1:29" ht="25.5" x14ac:dyDescent="0.25">
      <c r="A77" s="131">
        <v>217</v>
      </c>
      <c r="B77" s="59" t="s">
        <v>193</v>
      </c>
      <c r="C77" s="59" t="s">
        <v>194</v>
      </c>
      <c r="D77" s="59" t="s">
        <v>195</v>
      </c>
      <c r="E77" s="195"/>
      <c r="F77" s="66" t="s">
        <v>904</v>
      </c>
      <c r="G77" s="66" t="s">
        <v>905</v>
      </c>
      <c r="H77" s="67">
        <v>25.37</v>
      </c>
      <c r="I77" s="66">
        <f>H77/10</f>
        <v>2.5369999999999999</v>
      </c>
      <c r="J77" s="113"/>
      <c r="K77" s="114" t="s">
        <v>1180</v>
      </c>
      <c r="L77" s="113" t="s">
        <v>905</v>
      </c>
      <c r="M77" s="108">
        <v>24.560000000000002</v>
      </c>
      <c r="N77" s="108">
        <f>M77/10</f>
        <v>2.4560000000000004</v>
      </c>
      <c r="O77" s="31"/>
      <c r="P77" s="31"/>
      <c r="Q77" s="31"/>
      <c r="R77" s="188" t="s">
        <v>1306</v>
      </c>
      <c r="S77" s="31"/>
      <c r="T77" s="31"/>
      <c r="U77" s="31"/>
      <c r="V77" s="31"/>
      <c r="W77" s="31"/>
      <c r="X77" s="31"/>
      <c r="Y77" s="314"/>
      <c r="Z77" s="315"/>
      <c r="AA77" s="315"/>
      <c r="AB77" s="315"/>
      <c r="AC77" s="315"/>
    </row>
    <row r="78" spans="1:29" ht="38.25" x14ac:dyDescent="0.25">
      <c r="A78" s="131">
        <v>218</v>
      </c>
      <c r="B78" s="59" t="s">
        <v>197</v>
      </c>
      <c r="C78" s="59" t="s">
        <v>198</v>
      </c>
      <c r="D78" s="59" t="s">
        <v>199</v>
      </c>
      <c r="E78" s="195"/>
      <c r="F78" s="66" t="s">
        <v>906</v>
      </c>
      <c r="G78" s="66" t="s">
        <v>200</v>
      </c>
      <c r="H78" s="67">
        <v>23.9</v>
      </c>
      <c r="I78" s="66">
        <f>H78/6</f>
        <v>3.9833333333333329</v>
      </c>
      <c r="J78" s="113"/>
      <c r="K78" s="114" t="s">
        <v>1171</v>
      </c>
      <c r="L78" s="113" t="s">
        <v>200</v>
      </c>
      <c r="M78" s="108">
        <v>21.84</v>
      </c>
      <c r="N78" s="108">
        <v>3.64</v>
      </c>
      <c r="O78" s="31"/>
      <c r="P78" s="31"/>
      <c r="Q78" s="31"/>
      <c r="R78" s="188" t="s">
        <v>1306</v>
      </c>
      <c r="S78" s="31"/>
      <c r="T78" s="31"/>
      <c r="U78" s="31"/>
      <c r="V78" s="31"/>
      <c r="W78" s="31"/>
      <c r="X78" s="31"/>
      <c r="Y78" s="314"/>
      <c r="Z78" s="315"/>
      <c r="AA78" s="315"/>
      <c r="AB78" s="315"/>
      <c r="AC78" s="315"/>
    </row>
    <row r="79" spans="1:29" ht="51" x14ac:dyDescent="0.25">
      <c r="A79" s="131">
        <v>219</v>
      </c>
      <c r="B79" s="59" t="s">
        <v>201</v>
      </c>
      <c r="C79" s="59" t="s">
        <v>202</v>
      </c>
      <c r="D79" s="59" t="s">
        <v>203</v>
      </c>
      <c r="E79" s="194"/>
      <c r="F79" s="111" t="s">
        <v>883</v>
      </c>
      <c r="G79" s="111" t="s">
        <v>200</v>
      </c>
      <c r="H79" s="112">
        <v>36.25</v>
      </c>
      <c r="I79" s="111">
        <f>H79/6</f>
        <v>6.041666666666667</v>
      </c>
      <c r="J79" s="68"/>
      <c r="K79" s="26" t="s">
        <v>1168</v>
      </c>
      <c r="L79" s="68" t="s">
        <v>200</v>
      </c>
      <c r="M79" s="63">
        <v>36.72</v>
      </c>
      <c r="N79" s="63">
        <v>6.12</v>
      </c>
      <c r="O79" s="31"/>
      <c r="P79" s="31"/>
      <c r="Q79" s="31"/>
      <c r="R79" s="188" t="s">
        <v>1306</v>
      </c>
      <c r="S79" s="31"/>
      <c r="T79" s="31"/>
      <c r="U79" s="31"/>
      <c r="V79" s="31"/>
      <c r="W79" s="31"/>
      <c r="X79" s="31"/>
      <c r="Y79" s="314"/>
      <c r="Z79" s="315"/>
      <c r="AA79" s="315"/>
      <c r="AB79" s="315"/>
      <c r="AC79" s="315"/>
    </row>
    <row r="80" spans="1:29" ht="25.5" x14ac:dyDescent="0.25">
      <c r="A80" s="131">
        <v>220</v>
      </c>
      <c r="B80" s="59" t="s">
        <v>204</v>
      </c>
      <c r="C80" s="59" t="s">
        <v>205</v>
      </c>
      <c r="D80" s="59" t="s">
        <v>195</v>
      </c>
      <c r="E80" s="195"/>
      <c r="F80" s="66"/>
      <c r="G80" s="66"/>
      <c r="H80" s="67" t="s">
        <v>853</v>
      </c>
      <c r="I80" s="66"/>
      <c r="J80" s="113"/>
      <c r="K80" s="114" t="s">
        <v>1180</v>
      </c>
      <c r="L80" s="113" t="s">
        <v>905</v>
      </c>
      <c r="M80" s="108">
        <v>23.180000000000003</v>
      </c>
      <c r="N80" s="108">
        <v>1.1590000000000003</v>
      </c>
      <c r="O80" s="31"/>
      <c r="P80" s="31"/>
      <c r="Q80" s="31"/>
      <c r="R80" s="188" t="s">
        <v>1306</v>
      </c>
      <c r="S80" s="31"/>
      <c r="T80" s="31"/>
      <c r="U80" s="31"/>
      <c r="V80" s="31"/>
      <c r="W80" s="31"/>
      <c r="X80" s="31"/>
      <c r="Y80" s="314"/>
      <c r="Z80" s="315"/>
      <c r="AA80" s="315"/>
      <c r="AB80" s="315"/>
      <c r="AC80" s="315"/>
    </row>
    <row r="81" spans="1:29" ht="63.75" x14ac:dyDescent="0.25">
      <c r="A81" s="131">
        <v>221</v>
      </c>
      <c r="B81" s="59" t="s">
        <v>207</v>
      </c>
      <c r="C81" s="59" t="s">
        <v>208</v>
      </c>
      <c r="D81" s="59" t="s">
        <v>209</v>
      </c>
      <c r="E81" s="194"/>
      <c r="F81" s="111" t="s">
        <v>883</v>
      </c>
      <c r="G81" s="111" t="s">
        <v>200</v>
      </c>
      <c r="H81" s="112">
        <v>36.25</v>
      </c>
      <c r="I81" s="111"/>
      <c r="J81" s="68"/>
      <c r="K81" s="26" t="s">
        <v>1168</v>
      </c>
      <c r="L81" s="68" t="s">
        <v>200</v>
      </c>
      <c r="M81" s="63">
        <v>36.519999999999996</v>
      </c>
      <c r="N81" s="63">
        <v>6.086666666666666</v>
      </c>
      <c r="O81" s="31"/>
      <c r="P81" s="31"/>
      <c r="Q81" s="31"/>
      <c r="R81" s="188" t="s">
        <v>1306</v>
      </c>
      <c r="S81" s="31"/>
      <c r="T81" s="31"/>
      <c r="U81" s="31"/>
      <c r="V81" s="31"/>
      <c r="W81" s="31"/>
      <c r="X81" s="31"/>
      <c r="Y81" s="314"/>
      <c r="Z81" s="315"/>
      <c r="AA81" s="315"/>
      <c r="AB81" s="315"/>
      <c r="AC81" s="315"/>
    </row>
    <row r="82" spans="1:29" ht="51" x14ac:dyDescent="0.25">
      <c r="A82" s="131">
        <v>222</v>
      </c>
      <c r="B82" s="59" t="s">
        <v>210</v>
      </c>
      <c r="C82" s="59" t="s">
        <v>202</v>
      </c>
      <c r="D82" s="59" t="s">
        <v>203</v>
      </c>
      <c r="E82" s="194"/>
      <c r="F82" s="111" t="s">
        <v>883</v>
      </c>
      <c r="G82" s="111" t="s">
        <v>200</v>
      </c>
      <c r="H82" s="112">
        <v>36.25</v>
      </c>
      <c r="I82" s="111"/>
      <c r="J82" s="68"/>
      <c r="K82" s="26" t="s">
        <v>1168</v>
      </c>
      <c r="L82" s="68" t="s">
        <v>200</v>
      </c>
      <c r="M82" s="63">
        <v>37.58</v>
      </c>
      <c r="N82" s="63">
        <v>6.2633333333333328</v>
      </c>
      <c r="O82" s="31"/>
      <c r="P82" s="31"/>
      <c r="Q82" s="31"/>
      <c r="R82" s="188" t="s">
        <v>1306</v>
      </c>
      <c r="S82" s="31"/>
      <c r="T82" s="31"/>
      <c r="U82" s="31"/>
      <c r="V82" s="31"/>
      <c r="W82" s="31"/>
      <c r="X82" s="31"/>
      <c r="Y82" s="314"/>
      <c r="Z82" s="315"/>
      <c r="AA82" s="315"/>
      <c r="AB82" s="315"/>
      <c r="AC82" s="315"/>
    </row>
    <row r="83" spans="1:29" ht="25.5" x14ac:dyDescent="0.25">
      <c r="A83" s="131">
        <v>223</v>
      </c>
      <c r="B83" s="59" t="s">
        <v>211</v>
      </c>
      <c r="C83" s="59" t="s">
        <v>212</v>
      </c>
      <c r="D83" s="59" t="s">
        <v>213</v>
      </c>
      <c r="E83" s="195"/>
      <c r="F83" s="66" t="s">
        <v>906</v>
      </c>
      <c r="G83" s="66" t="s">
        <v>200</v>
      </c>
      <c r="H83" s="67">
        <v>31.9</v>
      </c>
      <c r="I83" s="66">
        <f>H83/6</f>
        <v>5.3166666666666664</v>
      </c>
      <c r="J83" s="113"/>
      <c r="K83" s="114" t="s">
        <v>1171</v>
      </c>
      <c r="L83" s="113" t="s">
        <v>200</v>
      </c>
      <c r="M83" s="108">
        <v>25.680000000000003</v>
      </c>
      <c r="N83" s="108">
        <v>4.28</v>
      </c>
      <c r="O83" s="31"/>
      <c r="P83" s="31"/>
      <c r="Q83" s="31"/>
      <c r="R83" s="188" t="s">
        <v>1306</v>
      </c>
      <c r="S83" s="31"/>
      <c r="T83" s="31"/>
      <c r="U83" s="31"/>
      <c r="V83" s="31"/>
      <c r="W83" s="31"/>
      <c r="X83" s="31"/>
      <c r="Y83" s="314"/>
      <c r="Z83" s="315"/>
      <c r="AA83" s="315"/>
      <c r="AB83" s="315"/>
      <c r="AC83" s="315"/>
    </row>
    <row r="84" spans="1:29" ht="38.25" x14ac:dyDescent="0.25">
      <c r="A84" s="131">
        <v>224</v>
      </c>
      <c r="B84" s="59" t="s">
        <v>1524</v>
      </c>
      <c r="C84" s="59" t="s">
        <v>1525</v>
      </c>
      <c r="D84" s="59" t="s">
        <v>1527</v>
      </c>
      <c r="E84" s="195"/>
      <c r="F84" s="66"/>
      <c r="G84" s="66"/>
      <c r="H84" s="67" t="s">
        <v>853</v>
      </c>
      <c r="I84" s="66"/>
      <c r="J84" s="113"/>
      <c r="K84" s="114" t="s">
        <v>1181</v>
      </c>
      <c r="L84" s="113" t="s">
        <v>116</v>
      </c>
      <c r="M84" s="108">
        <v>38.409999999999997</v>
      </c>
      <c r="N84" s="108">
        <v>1.2803333333333333</v>
      </c>
      <c r="O84" s="31"/>
      <c r="P84" s="31"/>
      <c r="Q84" s="31"/>
      <c r="R84" s="188" t="s">
        <v>1306</v>
      </c>
      <c r="S84" s="31"/>
      <c r="T84" s="31"/>
      <c r="U84" s="31"/>
      <c r="V84" s="31"/>
      <c r="W84" s="31"/>
      <c r="X84" s="31"/>
      <c r="Y84" s="314"/>
      <c r="Z84" s="315"/>
      <c r="AA84" s="315"/>
      <c r="AB84" s="315"/>
      <c r="AC84" s="315"/>
    </row>
    <row r="85" spans="1:29" ht="25.5" x14ac:dyDescent="0.25">
      <c r="A85" s="131">
        <v>225</v>
      </c>
      <c r="B85" s="59" t="s">
        <v>214</v>
      </c>
      <c r="C85" s="59" t="s">
        <v>215</v>
      </c>
      <c r="D85" s="59" t="s">
        <v>216</v>
      </c>
      <c r="E85" s="194"/>
      <c r="F85" s="111" t="s">
        <v>907</v>
      </c>
      <c r="G85" s="111" t="s">
        <v>116</v>
      </c>
      <c r="H85" s="112">
        <v>35.67</v>
      </c>
      <c r="I85" s="111">
        <f>H85/30</f>
        <v>1.1890000000000001</v>
      </c>
      <c r="J85" s="68"/>
      <c r="K85" s="26" t="s">
        <v>1182</v>
      </c>
      <c r="L85" s="68" t="s">
        <v>116</v>
      </c>
      <c r="M85" s="63">
        <v>35.75</v>
      </c>
      <c r="N85" s="63">
        <v>1.1916666666666667</v>
      </c>
      <c r="O85" s="31"/>
      <c r="P85" s="31"/>
      <c r="Q85" s="31"/>
      <c r="R85" s="188" t="s">
        <v>1306</v>
      </c>
      <c r="S85" s="31"/>
      <c r="T85" s="31"/>
      <c r="U85" s="31"/>
      <c r="V85" s="31"/>
      <c r="W85" s="31"/>
      <c r="X85" s="31"/>
      <c r="Y85" s="314"/>
      <c r="Z85" s="315"/>
      <c r="AA85" s="315"/>
      <c r="AB85" s="315"/>
      <c r="AC85" s="315"/>
    </row>
    <row r="86" spans="1:29" ht="25.5" x14ac:dyDescent="0.25">
      <c r="A86" s="131">
        <v>226</v>
      </c>
      <c r="B86" s="59" t="s">
        <v>218</v>
      </c>
      <c r="C86" s="59"/>
      <c r="D86" s="59" t="s">
        <v>219</v>
      </c>
      <c r="E86" s="194"/>
      <c r="F86" s="111" t="s">
        <v>908</v>
      </c>
      <c r="G86" s="111" t="s">
        <v>909</v>
      </c>
      <c r="H86" s="112">
        <v>3.69</v>
      </c>
      <c r="I86" s="111">
        <f>H86/24</f>
        <v>0.15375</v>
      </c>
      <c r="J86" s="68"/>
      <c r="K86" s="26" t="s">
        <v>1183</v>
      </c>
      <c r="L86" s="68" t="s">
        <v>1184</v>
      </c>
      <c r="M86" s="63">
        <v>4.05</v>
      </c>
      <c r="N86" s="63">
        <v>0.16874999999999998</v>
      </c>
      <c r="O86" s="31"/>
      <c r="P86" s="31"/>
      <c r="Q86" s="31"/>
      <c r="R86" s="188" t="s">
        <v>1306</v>
      </c>
      <c r="S86" s="31"/>
      <c r="T86" s="31"/>
      <c r="U86" s="31"/>
      <c r="V86" s="31"/>
      <c r="W86" s="31"/>
      <c r="X86" s="31"/>
      <c r="Y86" s="314"/>
      <c r="Z86" s="315"/>
      <c r="AA86" s="315"/>
      <c r="AB86" s="315"/>
      <c r="AC86" s="315"/>
    </row>
    <row r="87" spans="1:29" ht="15.75" x14ac:dyDescent="0.25">
      <c r="A87" s="131"/>
      <c r="B87" s="72" t="s">
        <v>221</v>
      </c>
      <c r="C87" s="73"/>
      <c r="D87" s="73"/>
      <c r="E87" s="195"/>
      <c r="F87" s="66"/>
      <c r="G87" s="66"/>
      <c r="H87" s="67"/>
      <c r="I87" s="66"/>
      <c r="J87" s="68"/>
      <c r="K87" s="26"/>
      <c r="L87" s="68"/>
      <c r="M87" s="63" t="s">
        <v>853</v>
      </c>
      <c r="N87" s="63" t="s">
        <v>1077</v>
      </c>
      <c r="O87" s="31"/>
      <c r="P87" s="31"/>
      <c r="Q87" s="31"/>
      <c r="R87" s="188" t="s">
        <v>1306</v>
      </c>
      <c r="S87" s="31"/>
      <c r="T87" s="31"/>
      <c r="U87" s="31"/>
      <c r="V87" s="31"/>
      <c r="W87" s="31"/>
      <c r="X87" s="31"/>
      <c r="Y87" s="314"/>
      <c r="Z87" s="315"/>
      <c r="AA87" s="315"/>
      <c r="AB87" s="315"/>
      <c r="AC87" s="315"/>
    </row>
    <row r="88" spans="1:29" ht="25.5" x14ac:dyDescent="0.25">
      <c r="A88" s="131">
        <v>301</v>
      </c>
      <c r="B88" s="59" t="s">
        <v>222</v>
      </c>
      <c r="C88" s="59" t="s">
        <v>223</v>
      </c>
      <c r="D88" s="59" t="s">
        <v>178</v>
      </c>
      <c r="E88" s="195"/>
      <c r="F88" s="66" t="s">
        <v>883</v>
      </c>
      <c r="G88" s="66" t="s">
        <v>200</v>
      </c>
      <c r="H88" s="67">
        <v>23.92</v>
      </c>
      <c r="I88" s="66">
        <f t="shared" ref="I88:I93" si="0">H88/6</f>
        <v>3.9866666666666668</v>
      </c>
      <c r="J88" s="113"/>
      <c r="K88" s="114" t="s">
        <v>1168</v>
      </c>
      <c r="L88" s="113" t="s">
        <v>200</v>
      </c>
      <c r="M88" s="108">
        <v>21.42</v>
      </c>
      <c r="N88" s="108">
        <v>3.5700000000000003</v>
      </c>
      <c r="O88" s="31"/>
      <c r="P88" s="31"/>
      <c r="Q88" s="31"/>
      <c r="R88" s="188" t="s">
        <v>1306</v>
      </c>
      <c r="S88" s="31"/>
      <c r="T88" s="31"/>
      <c r="U88" s="31"/>
      <c r="V88" s="31"/>
      <c r="W88" s="31"/>
      <c r="X88" s="31"/>
      <c r="Y88" s="314"/>
      <c r="Z88" s="315"/>
      <c r="AA88" s="315"/>
      <c r="AB88" s="315"/>
      <c r="AC88" s="315"/>
    </row>
    <row r="89" spans="1:29" ht="51" x14ac:dyDescent="0.25">
      <c r="A89" s="131">
        <v>302</v>
      </c>
      <c r="B89" s="59" t="s">
        <v>224</v>
      </c>
      <c r="C89" s="59" t="s">
        <v>225</v>
      </c>
      <c r="D89" s="59" t="s">
        <v>226</v>
      </c>
      <c r="E89" s="195"/>
      <c r="F89" s="66" t="s">
        <v>883</v>
      </c>
      <c r="G89" s="66" t="s">
        <v>200</v>
      </c>
      <c r="H89" s="67">
        <v>27.62</v>
      </c>
      <c r="I89" s="66">
        <f t="shared" si="0"/>
        <v>4.6033333333333335</v>
      </c>
      <c r="J89" s="113"/>
      <c r="K89" s="114" t="s">
        <v>1168</v>
      </c>
      <c r="L89" s="113" t="s">
        <v>200</v>
      </c>
      <c r="M89" s="108">
        <v>24.78</v>
      </c>
      <c r="N89" s="108">
        <v>4.13</v>
      </c>
      <c r="O89" s="31"/>
      <c r="P89" s="31"/>
      <c r="Q89" s="31"/>
      <c r="R89" s="188" t="s">
        <v>1306</v>
      </c>
      <c r="S89" s="31"/>
      <c r="T89" s="31"/>
      <c r="U89" s="31"/>
      <c r="V89" s="31"/>
      <c r="W89" s="31"/>
      <c r="X89" s="31"/>
      <c r="Y89" s="314"/>
      <c r="Z89" s="315"/>
      <c r="AA89" s="315"/>
      <c r="AB89" s="315"/>
      <c r="AC89" s="315"/>
    </row>
    <row r="90" spans="1:29" ht="38.25" x14ac:dyDescent="0.25">
      <c r="A90" s="131">
        <v>303</v>
      </c>
      <c r="B90" s="59" t="s">
        <v>227</v>
      </c>
      <c r="C90" s="59" t="s">
        <v>228</v>
      </c>
      <c r="D90" s="59" t="s">
        <v>229</v>
      </c>
      <c r="E90" s="195"/>
      <c r="F90" s="66" t="s">
        <v>883</v>
      </c>
      <c r="G90" s="66" t="s">
        <v>200</v>
      </c>
      <c r="H90" s="67">
        <v>24.67</v>
      </c>
      <c r="I90" s="66">
        <f t="shared" si="0"/>
        <v>4.1116666666666672</v>
      </c>
      <c r="J90" s="113"/>
      <c r="K90" s="114" t="s">
        <v>1168</v>
      </c>
      <c r="L90" s="113" t="s">
        <v>200</v>
      </c>
      <c r="M90" s="108">
        <v>20.8</v>
      </c>
      <c r="N90" s="108">
        <v>3.4666666666666668</v>
      </c>
      <c r="O90" s="31"/>
      <c r="P90" s="31"/>
      <c r="Q90" s="31"/>
      <c r="R90" s="188" t="s">
        <v>1306</v>
      </c>
      <c r="S90" s="31"/>
      <c r="T90" s="31"/>
      <c r="U90" s="31"/>
      <c r="V90" s="31"/>
      <c r="W90" s="31"/>
      <c r="X90" s="31"/>
      <c r="Y90" s="314"/>
      <c r="Z90" s="315"/>
      <c r="AA90" s="315"/>
      <c r="AB90" s="315"/>
      <c r="AC90" s="315"/>
    </row>
    <row r="91" spans="1:29" ht="25.5" x14ac:dyDescent="0.25">
      <c r="A91" s="131">
        <v>304</v>
      </c>
      <c r="B91" s="59" t="s">
        <v>230</v>
      </c>
      <c r="C91" s="59" t="s">
        <v>231</v>
      </c>
      <c r="D91" s="59" t="s">
        <v>232</v>
      </c>
      <c r="E91" s="194"/>
      <c r="F91" s="111" t="s">
        <v>910</v>
      </c>
      <c r="G91" s="111" t="s">
        <v>911</v>
      </c>
      <c r="H91" s="112">
        <v>23.52</v>
      </c>
      <c r="I91" s="111">
        <f t="shared" si="0"/>
        <v>3.92</v>
      </c>
      <c r="J91" s="68"/>
      <c r="K91" s="26" t="s">
        <v>1185</v>
      </c>
      <c r="L91" s="68" t="s">
        <v>1186</v>
      </c>
      <c r="M91" s="63">
        <v>24.400000000000002</v>
      </c>
      <c r="N91" s="63">
        <v>4.0666666666666673</v>
      </c>
      <c r="O91" s="31"/>
      <c r="P91" s="31"/>
      <c r="Q91" s="31"/>
      <c r="R91" s="188" t="s">
        <v>1306</v>
      </c>
      <c r="S91" s="31"/>
      <c r="T91" s="31"/>
      <c r="U91" s="31"/>
      <c r="V91" s="31"/>
      <c r="W91" s="31"/>
      <c r="X91" s="31"/>
      <c r="Y91" s="314"/>
      <c r="Z91" s="315"/>
      <c r="AA91" s="315"/>
      <c r="AB91" s="315"/>
      <c r="AC91" s="315"/>
    </row>
    <row r="92" spans="1:29" ht="25.5" x14ac:dyDescent="0.25">
      <c r="A92" s="131">
        <v>305</v>
      </c>
      <c r="B92" s="59" t="s">
        <v>234</v>
      </c>
      <c r="C92" s="59" t="s">
        <v>235</v>
      </c>
      <c r="D92" s="59" t="s">
        <v>236</v>
      </c>
      <c r="E92" s="194"/>
      <c r="F92" s="111" t="s">
        <v>910</v>
      </c>
      <c r="G92" s="111" t="s">
        <v>912</v>
      </c>
      <c r="H92" s="112">
        <v>23.52</v>
      </c>
      <c r="I92" s="111">
        <f t="shared" si="0"/>
        <v>3.92</v>
      </c>
      <c r="J92" s="68"/>
      <c r="K92" s="26" t="s">
        <v>1185</v>
      </c>
      <c r="L92" s="68" t="s">
        <v>1187</v>
      </c>
      <c r="M92" s="63">
        <v>24.360000000000003</v>
      </c>
      <c r="N92" s="63" t="s">
        <v>1077</v>
      </c>
      <c r="O92" s="31"/>
      <c r="P92" s="31"/>
      <c r="Q92" s="31"/>
      <c r="R92" s="188" t="s">
        <v>1306</v>
      </c>
      <c r="S92" s="31"/>
      <c r="T92" s="31"/>
      <c r="U92" s="31"/>
      <c r="V92" s="31"/>
      <c r="W92" s="31"/>
      <c r="X92" s="31"/>
      <c r="Y92" s="314"/>
      <c r="Z92" s="315"/>
      <c r="AA92" s="315"/>
      <c r="AB92" s="315"/>
      <c r="AC92" s="315"/>
    </row>
    <row r="93" spans="1:29" ht="51" x14ac:dyDescent="0.25">
      <c r="A93" s="131">
        <v>306</v>
      </c>
      <c r="B93" s="59" t="s">
        <v>238</v>
      </c>
      <c r="C93" s="59" t="s">
        <v>239</v>
      </c>
      <c r="D93" s="59" t="s">
        <v>240</v>
      </c>
      <c r="E93" s="195"/>
      <c r="F93" s="66" t="s">
        <v>883</v>
      </c>
      <c r="G93" s="66" t="s">
        <v>200</v>
      </c>
      <c r="H93" s="67">
        <v>24.67</v>
      </c>
      <c r="I93" s="66">
        <f t="shared" si="0"/>
        <v>4.1116666666666672</v>
      </c>
      <c r="J93" s="113"/>
      <c r="K93" s="114" t="s">
        <v>1168</v>
      </c>
      <c r="L93" s="113" t="s">
        <v>200</v>
      </c>
      <c r="M93" s="108">
        <v>20.720000000000002</v>
      </c>
      <c r="N93" s="108">
        <v>3.4533333333333336</v>
      </c>
      <c r="O93" s="31"/>
      <c r="P93" s="31"/>
      <c r="Q93" s="31"/>
      <c r="R93" s="188" t="s">
        <v>1306</v>
      </c>
      <c r="S93" s="31"/>
      <c r="T93" s="31"/>
      <c r="U93" s="31"/>
      <c r="V93" s="31"/>
      <c r="W93" s="31"/>
      <c r="X93" s="31"/>
      <c r="Y93" s="314"/>
      <c r="Z93" s="315"/>
      <c r="AA93" s="315"/>
      <c r="AB93" s="315"/>
      <c r="AC93" s="315"/>
    </row>
    <row r="94" spans="1:29" ht="25.5" x14ac:dyDescent="0.25">
      <c r="A94" s="131">
        <v>307</v>
      </c>
      <c r="B94" s="59" t="s">
        <v>241</v>
      </c>
      <c r="C94" s="59" t="s">
        <v>242</v>
      </c>
      <c r="D94" s="59" t="s">
        <v>216</v>
      </c>
      <c r="E94" s="194"/>
      <c r="F94" s="111" t="s">
        <v>883</v>
      </c>
      <c r="G94" s="111" t="s">
        <v>913</v>
      </c>
      <c r="H94" s="112">
        <v>14.2</v>
      </c>
      <c r="I94" s="111">
        <f>H94/20</f>
        <v>0.71</v>
      </c>
      <c r="J94" s="68"/>
      <c r="K94" s="26" t="s">
        <v>1182</v>
      </c>
      <c r="L94" s="68" t="s">
        <v>913</v>
      </c>
      <c r="M94" s="63">
        <v>14.94</v>
      </c>
      <c r="N94" s="63">
        <v>0.747</v>
      </c>
      <c r="O94" s="31"/>
      <c r="P94" s="31"/>
      <c r="Q94" s="31"/>
      <c r="R94" s="188" t="s">
        <v>1306</v>
      </c>
      <c r="S94" s="31"/>
      <c r="T94" s="31"/>
      <c r="U94" s="31"/>
      <c r="V94" s="31"/>
      <c r="W94" s="31"/>
      <c r="X94" s="31"/>
      <c r="Y94" s="314"/>
      <c r="Z94" s="315"/>
      <c r="AA94" s="315"/>
      <c r="AB94" s="315"/>
      <c r="AC94" s="315"/>
    </row>
    <row r="95" spans="1:29" ht="25.5" x14ac:dyDescent="0.25">
      <c r="A95" s="131">
        <v>308</v>
      </c>
      <c r="B95" s="59" t="s">
        <v>243</v>
      </c>
      <c r="C95" s="59"/>
      <c r="D95" s="59" t="s">
        <v>216</v>
      </c>
      <c r="E95" s="194"/>
      <c r="F95" s="111" t="s">
        <v>907</v>
      </c>
      <c r="G95" s="111" t="s">
        <v>914</v>
      </c>
      <c r="H95" s="112">
        <v>25.8</v>
      </c>
      <c r="I95" s="111">
        <f>H95/24</f>
        <v>1.075</v>
      </c>
      <c r="J95" s="68"/>
      <c r="K95" s="26" t="s">
        <v>1182</v>
      </c>
      <c r="L95" s="68" t="s">
        <v>914</v>
      </c>
      <c r="M95" s="63">
        <v>25.82</v>
      </c>
      <c r="N95" s="63">
        <v>1.0758333333333334</v>
      </c>
      <c r="O95" s="31"/>
      <c r="P95" s="31"/>
      <c r="Q95" s="31"/>
      <c r="R95" s="188" t="s">
        <v>1306</v>
      </c>
      <c r="S95" s="31"/>
      <c r="T95" s="31"/>
      <c r="U95" s="31"/>
      <c r="V95" s="31"/>
      <c r="W95" s="31"/>
      <c r="X95" s="31"/>
      <c r="Y95" s="314"/>
      <c r="Z95" s="315"/>
      <c r="AA95" s="315"/>
      <c r="AB95" s="315"/>
      <c r="AC95" s="315"/>
    </row>
    <row r="96" spans="1:29" ht="25.5" x14ac:dyDescent="0.25">
      <c r="A96" s="131">
        <v>309</v>
      </c>
      <c r="B96" s="59" t="s">
        <v>244</v>
      </c>
      <c r="C96" s="59" t="s">
        <v>245</v>
      </c>
      <c r="D96" s="59" t="s">
        <v>246</v>
      </c>
      <c r="E96" s="194"/>
      <c r="F96" s="111" t="s">
        <v>883</v>
      </c>
      <c r="G96" s="111" t="s">
        <v>200</v>
      </c>
      <c r="H96" s="112">
        <v>47.88</v>
      </c>
      <c r="I96" s="111">
        <f>H96/6</f>
        <v>7.98</v>
      </c>
      <c r="J96" s="68"/>
      <c r="K96" s="26"/>
      <c r="L96" s="68"/>
      <c r="M96" s="63" t="s">
        <v>853</v>
      </c>
      <c r="N96" s="63" t="s">
        <v>1077</v>
      </c>
      <c r="O96" s="31"/>
      <c r="P96" s="31"/>
      <c r="Q96" s="31"/>
      <c r="R96" s="188" t="s">
        <v>1306</v>
      </c>
      <c r="S96" s="31"/>
      <c r="T96" s="31"/>
      <c r="U96" s="31"/>
      <c r="V96" s="31"/>
      <c r="W96" s="31"/>
      <c r="X96" s="31"/>
      <c r="Y96" s="314"/>
      <c r="Z96" s="315"/>
      <c r="AA96" s="315"/>
      <c r="AB96" s="315"/>
      <c r="AC96" s="315"/>
    </row>
    <row r="97" spans="1:29" ht="25.5" x14ac:dyDescent="0.25">
      <c r="A97" s="131">
        <v>310</v>
      </c>
      <c r="B97" s="59" t="s">
        <v>248</v>
      </c>
      <c r="C97" s="59" t="s">
        <v>249</v>
      </c>
      <c r="D97" s="59" t="s">
        <v>246</v>
      </c>
      <c r="E97" s="195"/>
      <c r="F97" s="66" t="s">
        <v>915</v>
      </c>
      <c r="G97" s="66" t="s">
        <v>916</v>
      </c>
      <c r="H97" s="67">
        <v>8.8800000000000008</v>
      </c>
      <c r="I97" s="66">
        <f>H97/3</f>
        <v>2.9600000000000004</v>
      </c>
      <c r="J97" s="113"/>
      <c r="K97" s="114" t="s">
        <v>1168</v>
      </c>
      <c r="L97" s="113" t="s">
        <v>1188</v>
      </c>
      <c r="M97" s="108">
        <v>40.35</v>
      </c>
      <c r="N97" s="108">
        <v>2.69</v>
      </c>
      <c r="O97" s="31"/>
      <c r="P97" s="31"/>
      <c r="Q97" s="31"/>
      <c r="R97" s="188" t="s">
        <v>1306</v>
      </c>
      <c r="S97" s="31"/>
      <c r="T97" s="31"/>
      <c r="U97" s="31"/>
      <c r="V97" s="31"/>
      <c r="W97" s="31"/>
      <c r="X97" s="31"/>
      <c r="Y97" s="314"/>
      <c r="Z97" s="315"/>
      <c r="AA97" s="315"/>
      <c r="AB97" s="315"/>
      <c r="AC97" s="315"/>
    </row>
    <row r="98" spans="1:29" ht="25.5" x14ac:dyDescent="0.25">
      <c r="A98" s="131">
        <v>311</v>
      </c>
      <c r="B98" s="59" t="s">
        <v>251</v>
      </c>
      <c r="C98" s="59" t="s">
        <v>252</v>
      </c>
      <c r="D98" s="75" t="s">
        <v>216</v>
      </c>
      <c r="E98" s="194"/>
      <c r="F98" s="111" t="s">
        <v>883</v>
      </c>
      <c r="G98" s="111" t="s">
        <v>913</v>
      </c>
      <c r="H98" s="112">
        <v>14.58</v>
      </c>
      <c r="I98" s="111">
        <f>H98/20</f>
        <v>0.72899999999999998</v>
      </c>
      <c r="J98" s="68"/>
      <c r="K98" s="26" t="s">
        <v>1182</v>
      </c>
      <c r="L98" s="68" t="s">
        <v>913</v>
      </c>
      <c r="M98" s="63">
        <v>17.380000000000003</v>
      </c>
      <c r="N98" s="63">
        <v>0.86900000000000011</v>
      </c>
      <c r="O98" s="31"/>
      <c r="P98" s="31"/>
      <c r="Q98" s="31"/>
      <c r="R98" s="188" t="s">
        <v>1306</v>
      </c>
      <c r="S98" s="31"/>
      <c r="T98" s="31"/>
      <c r="U98" s="31"/>
      <c r="V98" s="31"/>
      <c r="W98" s="31"/>
      <c r="X98" s="31"/>
      <c r="Y98" s="314"/>
      <c r="Z98" s="315"/>
      <c r="AA98" s="315"/>
      <c r="AB98" s="315"/>
      <c r="AC98" s="315"/>
    </row>
    <row r="99" spans="1:29" ht="25.5" x14ac:dyDescent="0.25">
      <c r="A99" s="131">
        <v>312</v>
      </c>
      <c r="B99" s="59" t="s">
        <v>253</v>
      </c>
      <c r="C99" s="59" t="s">
        <v>254</v>
      </c>
      <c r="D99" s="59" t="s">
        <v>246</v>
      </c>
      <c r="E99" s="194"/>
      <c r="F99" s="111" t="s">
        <v>917</v>
      </c>
      <c r="G99" s="111" t="s">
        <v>918</v>
      </c>
      <c r="H99" s="112">
        <v>35.39</v>
      </c>
      <c r="I99" s="111">
        <f>H99/12</f>
        <v>2.9491666666666667</v>
      </c>
      <c r="J99" s="68"/>
      <c r="K99" s="26"/>
      <c r="L99" s="68"/>
      <c r="M99" s="63" t="s">
        <v>853</v>
      </c>
      <c r="N99" s="63" t="s">
        <v>1077</v>
      </c>
      <c r="O99" s="31"/>
      <c r="P99" s="31"/>
      <c r="Q99" s="31"/>
      <c r="R99" s="188" t="s">
        <v>1306</v>
      </c>
      <c r="S99" s="31"/>
      <c r="T99" s="31"/>
      <c r="U99" s="31"/>
      <c r="V99" s="31"/>
      <c r="W99" s="31"/>
      <c r="X99" s="31"/>
      <c r="Y99" s="314"/>
      <c r="Z99" s="315"/>
      <c r="AA99" s="315"/>
      <c r="AB99" s="315"/>
      <c r="AC99" s="315"/>
    </row>
    <row r="100" spans="1:29" ht="25.5" x14ac:dyDescent="0.25">
      <c r="A100" s="131">
        <v>313</v>
      </c>
      <c r="B100" s="59" t="s">
        <v>256</v>
      </c>
      <c r="C100" s="59" t="s">
        <v>257</v>
      </c>
      <c r="D100" s="59" t="s">
        <v>246</v>
      </c>
      <c r="E100" s="194"/>
      <c r="F100" s="111" t="s">
        <v>917</v>
      </c>
      <c r="G100" s="111" t="s">
        <v>919</v>
      </c>
      <c r="H100" s="112">
        <v>29.67</v>
      </c>
      <c r="I100" s="111">
        <f>H100/4</f>
        <v>7.4175000000000004</v>
      </c>
      <c r="J100" s="68"/>
      <c r="K100" s="26" t="s">
        <v>1189</v>
      </c>
      <c r="L100" s="68" t="s">
        <v>1190</v>
      </c>
      <c r="M100" s="63">
        <v>29.790000000000003</v>
      </c>
      <c r="N100" s="63">
        <v>7.4475000000000007</v>
      </c>
      <c r="O100" s="31"/>
      <c r="P100" s="31"/>
      <c r="Q100" s="31"/>
      <c r="R100" s="188" t="s">
        <v>1306</v>
      </c>
      <c r="S100" s="31"/>
      <c r="T100" s="31"/>
      <c r="U100" s="31"/>
      <c r="V100" s="31"/>
      <c r="W100" s="31"/>
      <c r="X100" s="31"/>
      <c r="Y100" s="314"/>
      <c r="Z100" s="315"/>
      <c r="AA100" s="315"/>
      <c r="AB100" s="315"/>
      <c r="AC100" s="315"/>
    </row>
    <row r="101" spans="1:29" ht="51" x14ac:dyDescent="0.25">
      <c r="A101" s="131">
        <v>314</v>
      </c>
      <c r="B101" s="59" t="s">
        <v>259</v>
      </c>
      <c r="C101" s="59" t="s">
        <v>260</v>
      </c>
      <c r="D101" s="59" t="s">
        <v>261</v>
      </c>
      <c r="E101" s="194"/>
      <c r="F101" s="111" t="s">
        <v>920</v>
      </c>
      <c r="G101" s="111" t="s">
        <v>921</v>
      </c>
      <c r="H101" s="112">
        <v>34.67</v>
      </c>
      <c r="I101" s="111">
        <f>H101/6</f>
        <v>5.7783333333333333</v>
      </c>
      <c r="J101" s="68"/>
      <c r="K101" s="26" t="s">
        <v>1191</v>
      </c>
      <c r="L101" s="68" t="s">
        <v>1192</v>
      </c>
      <c r="M101" s="63">
        <v>34.949999999999996</v>
      </c>
      <c r="N101" s="63">
        <f>M101/6</f>
        <v>5.8249999999999993</v>
      </c>
      <c r="O101" s="31"/>
      <c r="P101" s="31"/>
      <c r="Q101" s="31"/>
      <c r="R101" s="188" t="s">
        <v>1306</v>
      </c>
      <c r="S101" s="31"/>
      <c r="T101" s="31"/>
      <c r="U101" s="31"/>
      <c r="V101" s="31"/>
      <c r="W101" s="31"/>
      <c r="X101" s="31"/>
      <c r="Y101" s="314"/>
      <c r="Z101" s="315"/>
      <c r="AA101" s="315"/>
      <c r="AB101" s="315"/>
      <c r="AC101" s="315"/>
    </row>
    <row r="102" spans="1:29" ht="51" x14ac:dyDescent="0.25">
      <c r="A102" s="131">
        <v>315</v>
      </c>
      <c r="B102" s="59" t="s">
        <v>263</v>
      </c>
      <c r="C102" s="59" t="s">
        <v>264</v>
      </c>
      <c r="D102" s="59" t="s">
        <v>265</v>
      </c>
      <c r="E102" s="194"/>
      <c r="F102" s="111" t="s">
        <v>922</v>
      </c>
      <c r="G102" s="111" t="s">
        <v>266</v>
      </c>
      <c r="H102" s="112">
        <v>14.87</v>
      </c>
      <c r="I102" s="111">
        <f>H102/27</f>
        <v>0.55074074074074075</v>
      </c>
      <c r="J102" s="113"/>
      <c r="K102" s="114" t="s">
        <v>1182</v>
      </c>
      <c r="L102" s="113" t="s">
        <v>266</v>
      </c>
      <c r="M102" s="108">
        <v>16.060000000000002</v>
      </c>
      <c r="N102" s="108">
        <f>M102/27</f>
        <v>0.59481481481481491</v>
      </c>
      <c r="O102" s="31"/>
      <c r="P102" s="31"/>
      <c r="Q102" s="31"/>
      <c r="R102" s="188" t="s">
        <v>1306</v>
      </c>
      <c r="S102" s="31"/>
      <c r="T102" s="31"/>
      <c r="U102" s="31"/>
      <c r="V102" s="31"/>
      <c r="W102" s="31"/>
      <c r="X102" s="31"/>
      <c r="Y102" s="314"/>
      <c r="Z102" s="315"/>
      <c r="AA102" s="315"/>
      <c r="AB102" s="315"/>
      <c r="AC102" s="315"/>
    </row>
    <row r="103" spans="1:29" ht="51" x14ac:dyDescent="0.25">
      <c r="A103" s="131">
        <v>316</v>
      </c>
      <c r="B103" s="59" t="s">
        <v>263</v>
      </c>
      <c r="C103" s="59" t="s">
        <v>267</v>
      </c>
      <c r="D103" s="59" t="s">
        <v>268</v>
      </c>
      <c r="E103" s="194"/>
      <c r="F103" s="111" t="s">
        <v>923</v>
      </c>
      <c r="G103" s="111" t="s">
        <v>266</v>
      </c>
      <c r="H103" s="112">
        <v>20.72</v>
      </c>
      <c r="I103" s="111">
        <f>H103/27</f>
        <v>0.76740740740740732</v>
      </c>
      <c r="J103" s="113"/>
      <c r="K103" s="114" t="s">
        <v>1182</v>
      </c>
      <c r="L103" s="113" t="s">
        <v>289</v>
      </c>
      <c r="M103" s="108">
        <v>14.66</v>
      </c>
      <c r="N103" s="108">
        <f>M103/27</f>
        <v>0.54296296296296298</v>
      </c>
      <c r="O103" s="31"/>
      <c r="P103" s="31"/>
      <c r="Q103" s="31"/>
      <c r="R103" s="188" t="s">
        <v>1306</v>
      </c>
      <c r="S103" s="31"/>
      <c r="T103" s="31"/>
      <c r="U103" s="31"/>
      <c r="V103" s="31"/>
      <c r="W103" s="31"/>
      <c r="X103" s="31"/>
      <c r="Y103" s="314"/>
      <c r="Z103" s="315"/>
      <c r="AA103" s="315"/>
      <c r="AB103" s="315"/>
      <c r="AC103" s="315"/>
    </row>
    <row r="104" spans="1:29" ht="140.25" x14ac:dyDescent="0.25">
      <c r="A104" s="131">
        <v>317</v>
      </c>
      <c r="B104" s="59" t="s">
        <v>269</v>
      </c>
      <c r="C104" s="59" t="s">
        <v>270</v>
      </c>
      <c r="D104" s="59" t="s">
        <v>271</v>
      </c>
      <c r="E104" s="194"/>
      <c r="F104" s="111" t="s">
        <v>920</v>
      </c>
      <c r="G104" s="111" t="s">
        <v>924</v>
      </c>
      <c r="H104" s="112">
        <v>35.9</v>
      </c>
      <c r="I104" s="111">
        <f>H104/33</f>
        <v>1.0878787878787879</v>
      </c>
      <c r="J104" s="68"/>
      <c r="K104" s="26" t="s">
        <v>1191</v>
      </c>
      <c r="L104" s="68" t="s">
        <v>1193</v>
      </c>
      <c r="M104" s="63">
        <v>36.589999999999996</v>
      </c>
      <c r="N104" s="63">
        <v>1.1087878787878787</v>
      </c>
      <c r="O104" s="31"/>
      <c r="P104" s="31"/>
      <c r="Q104" s="31"/>
      <c r="R104" s="188" t="s">
        <v>1306</v>
      </c>
      <c r="S104" s="31"/>
      <c r="T104" s="31"/>
      <c r="U104" s="31"/>
      <c r="V104" s="31"/>
      <c r="W104" s="31"/>
      <c r="X104" s="31"/>
      <c r="Y104" s="314"/>
      <c r="Z104" s="315"/>
      <c r="AA104" s="315"/>
      <c r="AB104" s="315"/>
      <c r="AC104" s="315"/>
    </row>
    <row r="105" spans="1:29" ht="38.25" x14ac:dyDescent="0.25">
      <c r="A105" s="131">
        <v>318</v>
      </c>
      <c r="B105" s="59" t="s">
        <v>269</v>
      </c>
      <c r="C105" s="59" t="s">
        <v>273</v>
      </c>
      <c r="D105" s="59" t="s">
        <v>274</v>
      </c>
      <c r="E105" s="194"/>
      <c r="F105" s="111" t="s">
        <v>925</v>
      </c>
      <c r="G105" s="111" t="s">
        <v>275</v>
      </c>
      <c r="H105" s="112">
        <v>97.86</v>
      </c>
      <c r="I105" s="111">
        <f>H105/50</f>
        <v>1.9572000000000001</v>
      </c>
      <c r="J105" s="68"/>
      <c r="K105" s="26" t="s">
        <v>1194</v>
      </c>
      <c r="L105" s="68" t="s">
        <v>275</v>
      </c>
      <c r="M105" s="63">
        <v>108.09</v>
      </c>
      <c r="N105" s="63">
        <v>2.1617999999999999</v>
      </c>
      <c r="O105" s="31"/>
      <c r="P105" s="31"/>
      <c r="Q105" s="31"/>
      <c r="R105" s="188" t="s">
        <v>1306</v>
      </c>
      <c r="S105" s="31"/>
      <c r="T105" s="31"/>
      <c r="U105" s="31"/>
      <c r="V105" s="31"/>
      <c r="W105" s="31"/>
      <c r="X105" s="31"/>
      <c r="Y105" s="314"/>
      <c r="Z105" s="315"/>
      <c r="AA105" s="315"/>
      <c r="AB105" s="315"/>
      <c r="AC105" s="315"/>
    </row>
    <row r="106" spans="1:29" ht="63.75" x14ac:dyDescent="0.25">
      <c r="A106" s="131">
        <v>319</v>
      </c>
      <c r="B106" s="59" t="s">
        <v>276</v>
      </c>
      <c r="C106" s="59" t="s">
        <v>277</v>
      </c>
      <c r="D106" s="59" t="s">
        <v>278</v>
      </c>
      <c r="E106" s="194"/>
      <c r="F106" s="111" t="s">
        <v>907</v>
      </c>
      <c r="G106" s="111" t="s">
        <v>926</v>
      </c>
      <c r="H106" s="112">
        <v>21.36</v>
      </c>
      <c r="I106" s="111">
        <f>H106/15</f>
        <v>1.4239999999999999</v>
      </c>
      <c r="J106" s="68"/>
      <c r="K106" s="26" t="s">
        <v>1182</v>
      </c>
      <c r="L106" s="68" t="s">
        <v>926</v>
      </c>
      <c r="M106" s="63">
        <v>21.73</v>
      </c>
      <c r="N106" s="63">
        <v>1.4486666666666668</v>
      </c>
      <c r="O106" s="31"/>
      <c r="P106" s="31"/>
      <c r="Q106" s="31"/>
      <c r="R106" s="188" t="s">
        <v>1306</v>
      </c>
      <c r="S106" s="31"/>
      <c r="T106" s="31"/>
      <c r="U106" s="31"/>
      <c r="V106" s="31"/>
      <c r="W106" s="31"/>
      <c r="X106" s="31"/>
      <c r="Y106" s="314"/>
      <c r="Z106" s="315"/>
      <c r="AA106" s="315"/>
      <c r="AB106" s="315"/>
      <c r="AC106" s="315"/>
    </row>
    <row r="107" spans="1:29" ht="63.75" x14ac:dyDescent="0.25">
      <c r="A107" s="131">
        <v>320</v>
      </c>
      <c r="B107" s="59" t="s">
        <v>279</v>
      </c>
      <c r="C107" s="59"/>
      <c r="D107" s="59" t="s">
        <v>278</v>
      </c>
      <c r="E107" s="194"/>
      <c r="F107" s="111" t="s">
        <v>907</v>
      </c>
      <c r="G107" s="111" t="s">
        <v>70</v>
      </c>
      <c r="H107" s="112">
        <v>11.19</v>
      </c>
      <c r="I107" s="111">
        <f>H107/20</f>
        <v>0.5595</v>
      </c>
      <c r="J107" s="68"/>
      <c r="K107" s="26" t="s">
        <v>1182</v>
      </c>
      <c r="L107" s="68" t="s">
        <v>1195</v>
      </c>
      <c r="M107" s="63">
        <v>31.59</v>
      </c>
      <c r="N107" s="63">
        <v>0.78974999999999995</v>
      </c>
      <c r="O107" s="31"/>
      <c r="P107" s="31"/>
      <c r="Q107" s="31"/>
      <c r="R107" s="188" t="s">
        <v>1306</v>
      </c>
      <c r="S107" s="31"/>
      <c r="T107" s="31"/>
      <c r="U107" s="31"/>
      <c r="V107" s="31"/>
      <c r="W107" s="31"/>
      <c r="X107" s="31"/>
      <c r="Y107" s="314"/>
      <c r="Z107" s="315"/>
      <c r="AA107" s="315"/>
      <c r="AB107" s="315"/>
      <c r="AC107" s="315"/>
    </row>
    <row r="108" spans="1:29" ht="38.25" x14ac:dyDescent="0.25">
      <c r="A108" s="131">
        <v>321</v>
      </c>
      <c r="B108" s="59" t="s">
        <v>281</v>
      </c>
      <c r="C108" s="59"/>
      <c r="D108" s="59" t="s">
        <v>282</v>
      </c>
      <c r="E108" s="194"/>
      <c r="F108" s="111" t="s">
        <v>907</v>
      </c>
      <c r="G108" s="111" t="s">
        <v>289</v>
      </c>
      <c r="H108" s="112">
        <v>17.78</v>
      </c>
      <c r="I108" s="111">
        <f>H108/30</f>
        <v>0.59266666666666667</v>
      </c>
      <c r="J108" s="68"/>
      <c r="K108" s="26" t="s">
        <v>1182</v>
      </c>
      <c r="L108" s="68" t="s">
        <v>289</v>
      </c>
      <c r="M108" s="63">
        <v>17.900000000000002</v>
      </c>
      <c r="N108" s="63">
        <v>0.59666666666666679</v>
      </c>
      <c r="O108" s="31"/>
      <c r="P108" s="31"/>
      <c r="Q108" s="31"/>
      <c r="R108" s="188" t="s">
        <v>1306</v>
      </c>
      <c r="S108" s="31"/>
      <c r="T108" s="31"/>
      <c r="U108" s="31"/>
      <c r="V108" s="31"/>
      <c r="W108" s="31"/>
      <c r="X108" s="31"/>
      <c r="Y108" s="314"/>
      <c r="Z108" s="315"/>
      <c r="AA108" s="315"/>
      <c r="AB108" s="315"/>
      <c r="AC108" s="315"/>
    </row>
    <row r="109" spans="1:29" ht="38.25" x14ac:dyDescent="0.25">
      <c r="A109" s="131">
        <v>322</v>
      </c>
      <c r="B109" s="59" t="s">
        <v>284</v>
      </c>
      <c r="C109" s="59" t="s">
        <v>285</v>
      </c>
      <c r="D109" s="59" t="s">
        <v>286</v>
      </c>
      <c r="E109" s="195"/>
      <c r="F109" s="66" t="s">
        <v>927</v>
      </c>
      <c r="G109" s="66" t="s">
        <v>289</v>
      </c>
      <c r="H109" s="67">
        <v>34.68</v>
      </c>
      <c r="I109" s="66">
        <f>H109/30</f>
        <v>1.1559999999999999</v>
      </c>
      <c r="J109" s="113"/>
      <c r="K109" s="114" t="s">
        <v>1182</v>
      </c>
      <c r="L109" s="113" t="s">
        <v>289</v>
      </c>
      <c r="M109" s="108">
        <v>19.080000000000002</v>
      </c>
      <c r="N109" s="108">
        <v>0.63600000000000001</v>
      </c>
      <c r="O109" s="31"/>
      <c r="P109" s="31"/>
      <c r="Q109" s="31"/>
      <c r="R109" s="188" t="s">
        <v>1306</v>
      </c>
      <c r="S109" s="31"/>
      <c r="T109" s="31"/>
      <c r="U109" s="31"/>
      <c r="V109" s="31"/>
      <c r="W109" s="31"/>
      <c r="X109" s="31"/>
      <c r="Y109" s="314"/>
      <c r="Z109" s="315"/>
      <c r="AA109" s="315"/>
      <c r="AB109" s="315"/>
      <c r="AC109" s="315"/>
    </row>
    <row r="110" spans="1:29" ht="63.75" x14ac:dyDescent="0.25">
      <c r="A110" s="131">
        <v>323</v>
      </c>
      <c r="B110" s="59" t="s">
        <v>287</v>
      </c>
      <c r="C110" s="59" t="s">
        <v>819</v>
      </c>
      <c r="D110" s="59" t="s">
        <v>288</v>
      </c>
      <c r="E110" s="195"/>
      <c r="F110" s="66" t="s">
        <v>928</v>
      </c>
      <c r="G110" s="66" t="s">
        <v>289</v>
      </c>
      <c r="H110" s="67" t="s">
        <v>853</v>
      </c>
      <c r="I110" s="66"/>
      <c r="J110" s="113"/>
      <c r="K110" s="114" t="s">
        <v>1182</v>
      </c>
      <c r="L110" s="113" t="s">
        <v>289</v>
      </c>
      <c r="M110" s="108">
        <v>17.290000000000003</v>
      </c>
      <c r="N110" s="108">
        <v>0.57633333333333348</v>
      </c>
      <c r="O110" s="31"/>
      <c r="P110" s="31"/>
      <c r="Q110" s="31"/>
      <c r="R110" s="188" t="s">
        <v>1306</v>
      </c>
      <c r="S110" s="31"/>
      <c r="T110" s="31"/>
      <c r="U110" s="31"/>
      <c r="V110" s="31"/>
      <c r="W110" s="31"/>
      <c r="X110" s="31"/>
      <c r="Y110" s="314"/>
      <c r="Z110" s="315"/>
      <c r="AA110" s="315"/>
      <c r="AB110" s="315"/>
      <c r="AC110" s="315"/>
    </row>
    <row r="111" spans="1:29" ht="51" x14ac:dyDescent="0.25">
      <c r="A111" s="131">
        <v>324</v>
      </c>
      <c r="B111" s="59" t="s">
        <v>287</v>
      </c>
      <c r="C111" s="59" t="s">
        <v>290</v>
      </c>
      <c r="D111" s="59" t="s">
        <v>291</v>
      </c>
      <c r="E111" s="195"/>
      <c r="F111" s="66" t="s">
        <v>927</v>
      </c>
      <c r="G111" s="66" t="s">
        <v>289</v>
      </c>
      <c r="H111" s="67">
        <v>20.41</v>
      </c>
      <c r="I111" s="66">
        <f>H111/30</f>
        <v>0.68033333333333335</v>
      </c>
      <c r="J111" s="113"/>
      <c r="K111" s="114" t="s">
        <v>1182</v>
      </c>
      <c r="L111" s="113" t="s">
        <v>289</v>
      </c>
      <c r="M111" s="108">
        <v>19.260000000000002</v>
      </c>
      <c r="N111" s="108">
        <v>0.64200000000000002</v>
      </c>
      <c r="O111" s="31"/>
      <c r="P111" s="31"/>
      <c r="Q111" s="31"/>
      <c r="R111" s="188" t="s">
        <v>1306</v>
      </c>
      <c r="S111" s="31"/>
      <c r="T111" s="31"/>
      <c r="U111" s="31"/>
      <c r="V111" s="31"/>
      <c r="W111" s="31"/>
      <c r="X111" s="31"/>
      <c r="Y111" s="314"/>
      <c r="Z111" s="315"/>
      <c r="AA111" s="315"/>
      <c r="AB111" s="315"/>
      <c r="AC111" s="315"/>
    </row>
    <row r="112" spans="1:29" ht="38.25" x14ac:dyDescent="0.25">
      <c r="A112" s="131">
        <v>325</v>
      </c>
      <c r="B112" s="59" t="s">
        <v>292</v>
      </c>
      <c r="C112" s="59" t="s">
        <v>293</v>
      </c>
      <c r="D112" s="59" t="s">
        <v>294</v>
      </c>
      <c r="E112" s="195"/>
      <c r="F112" s="66" t="s">
        <v>929</v>
      </c>
      <c r="G112" s="66" t="s">
        <v>200</v>
      </c>
      <c r="H112" s="67">
        <v>23.74</v>
      </c>
      <c r="I112" s="66">
        <f>H112/6</f>
        <v>3.9566666666666666</v>
      </c>
      <c r="J112" s="113"/>
      <c r="K112" s="114" t="s">
        <v>1196</v>
      </c>
      <c r="L112" s="113" t="s">
        <v>200</v>
      </c>
      <c r="M112" s="108">
        <v>22.09</v>
      </c>
      <c r="N112" s="108">
        <v>3.6816666666666666</v>
      </c>
      <c r="O112" s="31"/>
      <c r="P112" s="31"/>
      <c r="Q112" s="31"/>
      <c r="R112" s="188" t="s">
        <v>1306</v>
      </c>
      <c r="S112" s="31"/>
      <c r="T112" s="31"/>
      <c r="U112" s="31"/>
      <c r="V112" s="31"/>
      <c r="W112" s="31"/>
      <c r="X112" s="31"/>
      <c r="Y112" s="314"/>
      <c r="Z112" s="315"/>
      <c r="AA112" s="315"/>
      <c r="AB112" s="315"/>
      <c r="AC112" s="315"/>
    </row>
    <row r="113" spans="1:29" ht="38.25" x14ac:dyDescent="0.25">
      <c r="A113" s="131">
        <v>326</v>
      </c>
      <c r="B113" s="59" t="s">
        <v>295</v>
      </c>
      <c r="C113" s="59" t="s">
        <v>296</v>
      </c>
      <c r="D113" s="59" t="s">
        <v>297</v>
      </c>
      <c r="E113" s="195"/>
      <c r="F113" s="66" t="s">
        <v>930</v>
      </c>
      <c r="G113" s="66" t="s">
        <v>200</v>
      </c>
      <c r="H113" s="67">
        <v>34.71</v>
      </c>
      <c r="I113" s="66">
        <f>H113/6</f>
        <v>5.7850000000000001</v>
      </c>
      <c r="J113" s="113"/>
      <c r="K113" s="114" t="s">
        <v>1197</v>
      </c>
      <c r="L113" s="113" t="s">
        <v>200</v>
      </c>
      <c r="M113" s="108">
        <v>33.729999999999997</v>
      </c>
      <c r="N113" s="108">
        <v>5.6216666666666661</v>
      </c>
      <c r="O113" s="31"/>
      <c r="P113" s="31"/>
      <c r="Q113" s="31"/>
      <c r="R113" s="188" t="s">
        <v>1306</v>
      </c>
      <c r="S113" s="31"/>
      <c r="T113" s="31"/>
      <c r="U113" s="31"/>
      <c r="V113" s="31"/>
      <c r="W113" s="31"/>
      <c r="X113" s="31"/>
      <c r="Y113" s="314"/>
      <c r="Z113" s="315"/>
      <c r="AA113" s="315"/>
      <c r="AB113" s="315"/>
      <c r="AC113" s="315"/>
    </row>
    <row r="114" spans="1:29" ht="38.25" x14ac:dyDescent="0.25">
      <c r="A114" s="131">
        <v>327</v>
      </c>
      <c r="B114" s="59" t="s">
        <v>298</v>
      </c>
      <c r="C114" s="59" t="s">
        <v>299</v>
      </c>
      <c r="D114" s="59" t="s">
        <v>297</v>
      </c>
      <c r="E114" s="194"/>
      <c r="F114" s="111" t="s">
        <v>883</v>
      </c>
      <c r="G114" s="111" t="s">
        <v>200</v>
      </c>
      <c r="H114" s="112">
        <v>18.309999999999999</v>
      </c>
      <c r="I114" s="111">
        <f>H114/6</f>
        <v>3.0516666666666663</v>
      </c>
      <c r="J114" s="68"/>
      <c r="K114" s="26" t="s">
        <v>1197</v>
      </c>
      <c r="L114" s="68" t="s">
        <v>200</v>
      </c>
      <c r="M114" s="63">
        <v>23.110000000000003</v>
      </c>
      <c r="N114" s="63">
        <v>3.851666666666667</v>
      </c>
      <c r="O114" s="31"/>
      <c r="P114" s="31"/>
      <c r="Q114" s="31"/>
      <c r="R114" s="188" t="s">
        <v>1306</v>
      </c>
      <c r="S114" s="31"/>
      <c r="T114" s="31"/>
      <c r="U114" s="31"/>
      <c r="V114" s="31"/>
      <c r="W114" s="31"/>
      <c r="X114" s="31"/>
      <c r="Y114" s="314"/>
      <c r="Z114" s="315"/>
      <c r="AA114" s="315"/>
      <c r="AB114" s="315"/>
      <c r="AC114" s="315"/>
    </row>
    <row r="115" spans="1:29" ht="76.5" x14ac:dyDescent="0.25">
      <c r="A115" s="131">
        <v>328</v>
      </c>
      <c r="B115" s="59" t="s">
        <v>300</v>
      </c>
      <c r="C115" s="59" t="s">
        <v>301</v>
      </c>
      <c r="D115" s="59" t="s">
        <v>302</v>
      </c>
      <c r="E115" s="194"/>
      <c r="F115" s="111" t="s">
        <v>883</v>
      </c>
      <c r="G115" s="111" t="s">
        <v>913</v>
      </c>
      <c r="H115" s="112">
        <v>14.67</v>
      </c>
      <c r="I115" s="111">
        <f>H115/20</f>
        <v>0.73350000000000004</v>
      </c>
      <c r="J115" s="68"/>
      <c r="K115" s="26" t="s">
        <v>1198</v>
      </c>
      <c r="L115" s="68" t="s">
        <v>913</v>
      </c>
      <c r="M115" s="63">
        <v>15.36</v>
      </c>
      <c r="N115" s="63">
        <v>0.76800000000000002</v>
      </c>
      <c r="O115" s="31"/>
      <c r="P115" s="31"/>
      <c r="Q115" s="31"/>
      <c r="R115" s="188" t="s">
        <v>1306</v>
      </c>
      <c r="S115" s="31"/>
      <c r="T115" s="31"/>
      <c r="U115" s="31"/>
      <c r="V115" s="31"/>
      <c r="W115" s="31"/>
      <c r="X115" s="31"/>
      <c r="Y115" s="314"/>
      <c r="Z115" s="315"/>
      <c r="AA115" s="315"/>
      <c r="AB115" s="315"/>
      <c r="AC115" s="315"/>
    </row>
    <row r="116" spans="1:29" ht="51" x14ac:dyDescent="0.25">
      <c r="A116" s="131">
        <v>329</v>
      </c>
      <c r="B116" s="59" t="s">
        <v>303</v>
      </c>
      <c r="C116" s="59" t="s">
        <v>304</v>
      </c>
      <c r="D116" s="59" t="s">
        <v>302</v>
      </c>
      <c r="E116" s="195"/>
      <c r="F116" s="66" t="s">
        <v>883</v>
      </c>
      <c r="G116" s="66" t="s">
        <v>914</v>
      </c>
      <c r="H116" s="67">
        <v>28.94</v>
      </c>
      <c r="I116" s="66">
        <f>H116/24</f>
        <v>1.2058333333333333</v>
      </c>
      <c r="J116" s="113"/>
      <c r="K116" s="114" t="s">
        <v>1182</v>
      </c>
      <c r="L116" s="113" t="s">
        <v>914</v>
      </c>
      <c r="M116" s="108">
        <v>23.970000000000002</v>
      </c>
      <c r="N116" s="108">
        <v>0.99875000000000014</v>
      </c>
      <c r="O116" s="31"/>
      <c r="P116" s="31"/>
      <c r="Q116" s="31"/>
      <c r="R116" s="188" t="s">
        <v>1306</v>
      </c>
      <c r="S116" s="31"/>
      <c r="T116" s="31"/>
      <c r="U116" s="31"/>
      <c r="V116" s="31"/>
      <c r="W116" s="31"/>
      <c r="X116" s="31"/>
      <c r="Y116" s="314"/>
      <c r="Z116" s="315"/>
      <c r="AA116" s="315"/>
      <c r="AB116" s="315"/>
      <c r="AC116" s="315"/>
    </row>
    <row r="117" spans="1:29" ht="51" x14ac:dyDescent="0.25">
      <c r="A117" s="131"/>
      <c r="B117" s="72" t="s">
        <v>847</v>
      </c>
      <c r="C117" s="72" t="s">
        <v>305</v>
      </c>
      <c r="D117" s="72"/>
      <c r="E117" s="57" t="s">
        <v>845</v>
      </c>
      <c r="F117" s="57" t="s">
        <v>837</v>
      </c>
      <c r="G117" s="57" t="s">
        <v>838</v>
      </c>
      <c r="H117" s="76" t="s">
        <v>839</v>
      </c>
      <c r="I117" s="57" t="s">
        <v>846</v>
      </c>
      <c r="J117" s="161" t="s">
        <v>845</v>
      </c>
      <c r="K117" s="58" t="s">
        <v>837</v>
      </c>
      <c r="L117" s="58" t="s">
        <v>838</v>
      </c>
      <c r="M117" s="58" t="s">
        <v>839</v>
      </c>
      <c r="N117" s="58" t="s">
        <v>846</v>
      </c>
      <c r="O117" s="205" t="s">
        <v>845</v>
      </c>
      <c r="P117" s="32" t="s">
        <v>837</v>
      </c>
      <c r="Q117" s="32" t="s">
        <v>838</v>
      </c>
      <c r="R117" s="33" t="s">
        <v>839</v>
      </c>
      <c r="S117" s="32" t="s">
        <v>846</v>
      </c>
      <c r="T117" s="205" t="s">
        <v>845</v>
      </c>
      <c r="U117" s="32" t="s">
        <v>837</v>
      </c>
      <c r="V117" s="32" t="s">
        <v>838</v>
      </c>
      <c r="W117" s="32" t="s">
        <v>839</v>
      </c>
      <c r="X117" s="32" t="s">
        <v>846</v>
      </c>
      <c r="Y117" s="314"/>
      <c r="Z117" s="315"/>
      <c r="AA117" s="315"/>
      <c r="AB117" s="315"/>
      <c r="AC117" s="315"/>
    </row>
    <row r="118" spans="1:29" ht="89.25" x14ac:dyDescent="0.25">
      <c r="A118" s="131">
        <v>401</v>
      </c>
      <c r="B118" s="59" t="s">
        <v>306</v>
      </c>
      <c r="C118" s="69" t="s">
        <v>1478</v>
      </c>
      <c r="D118" s="59" t="s">
        <v>307</v>
      </c>
      <c r="E118" s="195"/>
      <c r="F118" s="66"/>
      <c r="G118" s="66"/>
      <c r="H118" s="67" t="s">
        <v>853</v>
      </c>
      <c r="I118" s="66"/>
      <c r="J118" s="113" t="s">
        <v>1066</v>
      </c>
      <c r="K118" s="114" t="s">
        <v>30</v>
      </c>
      <c r="L118" s="113" t="s">
        <v>1199</v>
      </c>
      <c r="M118" s="108">
        <v>16.490000000000002</v>
      </c>
      <c r="N118" s="108">
        <v>0.19630952380952382</v>
      </c>
      <c r="O118" s="31"/>
      <c r="P118" s="31"/>
      <c r="Q118" s="31"/>
      <c r="R118" s="188" t="s">
        <v>1306</v>
      </c>
      <c r="S118" s="31"/>
      <c r="T118" s="31"/>
      <c r="U118" s="31"/>
      <c r="V118" s="31"/>
      <c r="W118" s="31"/>
      <c r="X118" s="31"/>
      <c r="Y118" s="314"/>
      <c r="Z118" s="315"/>
      <c r="AA118" s="315"/>
      <c r="AB118" s="315"/>
      <c r="AC118" s="315"/>
    </row>
    <row r="119" spans="1:29" ht="51" x14ac:dyDescent="0.25">
      <c r="A119" s="131">
        <v>402</v>
      </c>
      <c r="B119" s="59" t="s">
        <v>309</v>
      </c>
      <c r="C119" s="69" t="s">
        <v>1479</v>
      </c>
      <c r="D119" s="59" t="s">
        <v>307</v>
      </c>
      <c r="E119" s="195"/>
      <c r="F119" s="66"/>
      <c r="G119" s="66"/>
      <c r="H119" s="67" t="s">
        <v>853</v>
      </c>
      <c r="I119" s="66"/>
      <c r="J119" s="113" t="s">
        <v>1200</v>
      </c>
      <c r="K119" s="114" t="s">
        <v>30</v>
      </c>
      <c r="L119" s="113" t="s">
        <v>1201</v>
      </c>
      <c r="M119" s="108">
        <v>25.75</v>
      </c>
      <c r="N119" s="108">
        <v>0.17881944444444445</v>
      </c>
      <c r="O119" s="31"/>
      <c r="P119" s="31"/>
      <c r="Q119" s="31"/>
      <c r="R119" s="188" t="s">
        <v>1306</v>
      </c>
      <c r="S119" s="31"/>
      <c r="T119" s="31"/>
      <c r="U119" s="31"/>
      <c r="V119" s="31"/>
      <c r="W119" s="31"/>
      <c r="X119" s="31"/>
      <c r="Y119" s="316"/>
      <c r="Z119" s="317"/>
      <c r="AA119" s="317"/>
      <c r="AB119" s="317"/>
      <c r="AC119" s="317"/>
    </row>
    <row r="120" spans="1:29" ht="89.25" x14ac:dyDescent="0.25">
      <c r="A120" s="131">
        <v>403</v>
      </c>
      <c r="B120" s="59" t="s">
        <v>311</v>
      </c>
      <c r="C120" s="59" t="s">
        <v>312</v>
      </c>
      <c r="D120" s="59" t="s">
        <v>313</v>
      </c>
      <c r="E120" s="195" t="s">
        <v>1376</v>
      </c>
      <c r="F120" s="66" t="s">
        <v>854</v>
      </c>
      <c r="G120" s="66" t="s">
        <v>931</v>
      </c>
      <c r="H120" s="67">
        <v>25.88</v>
      </c>
      <c r="I120" s="66">
        <f>H120/120</f>
        <v>0.21566666666666665</v>
      </c>
      <c r="J120" s="113" t="s">
        <v>1066</v>
      </c>
      <c r="K120" s="114" t="s">
        <v>30</v>
      </c>
      <c r="L120" s="113" t="s">
        <v>1202</v>
      </c>
      <c r="M120" s="108">
        <v>27.1</v>
      </c>
      <c r="N120" s="108">
        <v>0.18819444444444444</v>
      </c>
      <c r="O120" s="31"/>
      <c r="P120" s="31"/>
      <c r="Q120" s="31"/>
      <c r="R120" s="188" t="s">
        <v>1306</v>
      </c>
      <c r="S120" s="31"/>
      <c r="T120" s="31"/>
      <c r="U120" s="31"/>
      <c r="V120" s="31"/>
      <c r="W120" s="31"/>
      <c r="X120" s="31"/>
      <c r="Y120" s="314"/>
      <c r="Z120" s="315"/>
      <c r="AA120" s="315"/>
      <c r="AB120" s="315"/>
      <c r="AC120" s="315"/>
    </row>
    <row r="121" spans="1:29" ht="25.5" x14ac:dyDescent="0.25">
      <c r="A121" s="131">
        <v>404</v>
      </c>
      <c r="B121" s="59" t="s">
        <v>315</v>
      </c>
      <c r="C121" s="59" t="s">
        <v>316</v>
      </c>
      <c r="D121" s="59" t="s">
        <v>317</v>
      </c>
      <c r="E121" s="195" t="s">
        <v>1388</v>
      </c>
      <c r="F121" s="66" t="s">
        <v>932</v>
      </c>
      <c r="G121" s="66" t="s">
        <v>318</v>
      </c>
      <c r="H121" s="67">
        <v>26.43</v>
      </c>
      <c r="I121" s="66">
        <f>H121/120</f>
        <v>0.22025</v>
      </c>
      <c r="J121" s="113"/>
      <c r="K121" s="114" t="s">
        <v>1203</v>
      </c>
      <c r="L121" s="113" t="s">
        <v>1204</v>
      </c>
      <c r="M121" s="108">
        <v>26.380000000000003</v>
      </c>
      <c r="N121" s="108">
        <v>0.21983333333333335</v>
      </c>
      <c r="O121" s="31"/>
      <c r="P121" s="31"/>
      <c r="Q121" s="31"/>
      <c r="R121" s="188" t="s">
        <v>1306</v>
      </c>
      <c r="S121" s="31"/>
      <c r="T121" s="31"/>
      <c r="U121" s="31"/>
      <c r="V121" s="31"/>
      <c r="W121" s="31"/>
      <c r="X121" s="31"/>
      <c r="Y121" s="314"/>
      <c r="Z121" s="315"/>
      <c r="AA121" s="315"/>
      <c r="AB121" s="315"/>
      <c r="AC121" s="315"/>
    </row>
    <row r="122" spans="1:29" ht="114.75" x14ac:dyDescent="0.25">
      <c r="A122" s="131">
        <v>405</v>
      </c>
      <c r="B122" s="59" t="s">
        <v>319</v>
      </c>
      <c r="C122" s="59" t="s">
        <v>320</v>
      </c>
      <c r="D122" s="59" t="s">
        <v>321</v>
      </c>
      <c r="E122" s="195" t="s">
        <v>1389</v>
      </c>
      <c r="F122" s="66" t="s">
        <v>933</v>
      </c>
      <c r="G122" s="66" t="s">
        <v>934</v>
      </c>
      <c r="H122" s="67">
        <v>19.97</v>
      </c>
      <c r="I122" s="66">
        <f>H122/12</f>
        <v>1.6641666666666666</v>
      </c>
      <c r="J122" s="113" t="s">
        <v>1200</v>
      </c>
      <c r="K122" s="114" t="s">
        <v>30</v>
      </c>
      <c r="L122" s="113" t="s">
        <v>1205</v>
      </c>
      <c r="M122" s="108">
        <v>15.66</v>
      </c>
      <c r="N122" s="108">
        <v>8.242105263157895E-2</v>
      </c>
      <c r="O122" s="31"/>
      <c r="P122" s="31"/>
      <c r="Q122" s="31"/>
      <c r="R122" s="188" t="s">
        <v>1306</v>
      </c>
      <c r="S122" s="31"/>
      <c r="T122" s="31"/>
      <c r="U122" s="31"/>
      <c r="V122" s="31"/>
      <c r="W122" s="31"/>
      <c r="X122" s="31"/>
      <c r="Y122" s="314"/>
      <c r="Z122" s="315"/>
      <c r="AA122" s="315"/>
      <c r="AB122" s="315"/>
      <c r="AC122" s="315"/>
    </row>
    <row r="123" spans="1:29" ht="102" x14ac:dyDescent="0.25">
      <c r="A123" s="131">
        <v>406</v>
      </c>
      <c r="B123" s="59" t="s">
        <v>322</v>
      </c>
      <c r="C123" s="59" t="s">
        <v>323</v>
      </c>
      <c r="D123" s="59" t="s">
        <v>324</v>
      </c>
      <c r="E123" s="195" t="s">
        <v>1388</v>
      </c>
      <c r="F123" s="66" t="s">
        <v>935</v>
      </c>
      <c r="G123" s="66" t="s">
        <v>936</v>
      </c>
      <c r="H123" s="67">
        <v>26.96</v>
      </c>
      <c r="I123" s="66">
        <f>H123/144</f>
        <v>0.18722222222222223</v>
      </c>
      <c r="J123" s="113" t="s">
        <v>1200</v>
      </c>
      <c r="K123" s="114" t="s">
        <v>30</v>
      </c>
      <c r="L123" s="113" t="s">
        <v>1206</v>
      </c>
      <c r="M123" s="108">
        <v>28.37</v>
      </c>
      <c r="N123" s="108">
        <v>0.11820833333333333</v>
      </c>
      <c r="O123" s="31"/>
      <c r="P123" s="31"/>
      <c r="Q123" s="31"/>
      <c r="R123" s="188" t="s">
        <v>1306</v>
      </c>
      <c r="S123" s="31"/>
      <c r="T123" s="31"/>
      <c r="U123" s="31"/>
      <c r="V123" s="31"/>
      <c r="W123" s="31"/>
      <c r="X123" s="31"/>
      <c r="Y123" s="314"/>
      <c r="Z123" s="315"/>
      <c r="AA123" s="315"/>
      <c r="AB123" s="315"/>
      <c r="AC123" s="315"/>
    </row>
    <row r="124" spans="1:29" ht="102" x14ac:dyDescent="0.25">
      <c r="A124" s="131">
        <v>407</v>
      </c>
      <c r="B124" s="59" t="s">
        <v>326</v>
      </c>
      <c r="C124" s="59" t="s">
        <v>327</v>
      </c>
      <c r="D124" s="59" t="s">
        <v>328</v>
      </c>
      <c r="E124" s="195" t="s">
        <v>1376</v>
      </c>
      <c r="F124" s="66" t="s">
        <v>933</v>
      </c>
      <c r="G124" s="66" t="s">
        <v>937</v>
      </c>
      <c r="H124" s="67">
        <v>15.7</v>
      </c>
      <c r="I124" s="66">
        <f>H124/96</f>
        <v>0.16354166666666667</v>
      </c>
      <c r="J124" s="113" t="s">
        <v>1066</v>
      </c>
      <c r="K124" s="114" t="s">
        <v>30</v>
      </c>
      <c r="L124" s="113" t="s">
        <v>1207</v>
      </c>
      <c r="M124" s="108">
        <v>15.56</v>
      </c>
      <c r="N124" s="108">
        <v>0.16208333333333333</v>
      </c>
      <c r="O124" s="31"/>
      <c r="P124" s="31"/>
      <c r="Q124" s="31"/>
      <c r="R124" s="188" t="s">
        <v>1306</v>
      </c>
      <c r="S124" s="31"/>
      <c r="T124" s="31"/>
      <c r="U124" s="31"/>
      <c r="V124" s="31"/>
      <c r="W124" s="31"/>
      <c r="X124" s="31"/>
      <c r="Y124" s="314"/>
      <c r="Z124" s="315"/>
      <c r="AA124" s="315"/>
      <c r="AB124" s="315"/>
      <c r="AC124" s="315"/>
    </row>
    <row r="125" spans="1:29" ht="102" x14ac:dyDescent="0.25">
      <c r="A125" s="131">
        <v>408</v>
      </c>
      <c r="B125" s="59" t="s">
        <v>330</v>
      </c>
      <c r="C125" s="59" t="s">
        <v>331</v>
      </c>
      <c r="D125" s="59" t="s">
        <v>332</v>
      </c>
      <c r="E125" s="195" t="s">
        <v>1390</v>
      </c>
      <c r="F125" s="66" t="s">
        <v>933</v>
      </c>
      <c r="G125" s="66" t="s">
        <v>938</v>
      </c>
      <c r="H125" s="67">
        <v>18.63</v>
      </c>
      <c r="I125" s="66">
        <f>H125/72</f>
        <v>0.25874999999999998</v>
      </c>
      <c r="J125" s="113" t="s">
        <v>1066</v>
      </c>
      <c r="K125" s="114" t="s">
        <v>30</v>
      </c>
      <c r="L125" s="113" t="s">
        <v>1208</v>
      </c>
      <c r="M125" s="108">
        <v>24.720000000000002</v>
      </c>
      <c r="N125" s="108">
        <v>0.17166666666666669</v>
      </c>
      <c r="O125" s="31"/>
      <c r="P125" s="31"/>
      <c r="Q125" s="31"/>
      <c r="R125" s="188" t="s">
        <v>1306</v>
      </c>
      <c r="S125" s="31"/>
      <c r="T125" s="31"/>
      <c r="U125" s="31"/>
      <c r="V125" s="31"/>
      <c r="W125" s="31"/>
      <c r="X125" s="31"/>
      <c r="Y125" s="314"/>
      <c r="Z125" s="315"/>
      <c r="AA125" s="315"/>
      <c r="AB125" s="315"/>
      <c r="AC125" s="315"/>
    </row>
    <row r="126" spans="1:29" ht="25.5" x14ac:dyDescent="0.25">
      <c r="A126" s="131">
        <v>409</v>
      </c>
      <c r="B126" s="59" t="s">
        <v>334</v>
      </c>
      <c r="C126" s="59" t="s">
        <v>335</v>
      </c>
      <c r="D126" s="59" t="s">
        <v>246</v>
      </c>
      <c r="E126" s="194"/>
      <c r="F126" s="111" t="s">
        <v>939</v>
      </c>
      <c r="G126" s="111" t="s">
        <v>289</v>
      </c>
      <c r="H126" s="112">
        <v>24.54</v>
      </c>
      <c r="I126" s="111">
        <f>H126/6</f>
        <v>4.09</v>
      </c>
      <c r="J126" s="68"/>
      <c r="K126" s="26"/>
      <c r="L126" s="68"/>
      <c r="M126" s="63" t="s">
        <v>853</v>
      </c>
      <c r="N126" s="63" t="s">
        <v>1077</v>
      </c>
      <c r="O126" s="31"/>
      <c r="P126" s="31"/>
      <c r="Q126" s="31"/>
      <c r="R126" s="188" t="s">
        <v>1306</v>
      </c>
      <c r="S126" s="31"/>
      <c r="T126" s="31"/>
      <c r="U126" s="31"/>
      <c r="V126" s="31"/>
      <c r="W126" s="31"/>
      <c r="X126" s="31"/>
      <c r="Y126" s="314"/>
      <c r="Z126" s="315"/>
      <c r="AA126" s="315"/>
      <c r="AB126" s="315"/>
      <c r="AC126" s="315"/>
    </row>
    <row r="127" spans="1:29" ht="38.25" x14ac:dyDescent="0.25">
      <c r="A127" s="131">
        <v>410</v>
      </c>
      <c r="B127" s="59" t="s">
        <v>336</v>
      </c>
      <c r="C127" s="59" t="s">
        <v>1480</v>
      </c>
      <c r="D127" s="59" t="s">
        <v>337</v>
      </c>
      <c r="E127" s="194"/>
      <c r="F127" s="111" t="s">
        <v>940</v>
      </c>
      <c r="G127" s="111" t="s">
        <v>941</v>
      </c>
      <c r="H127" s="112" t="s">
        <v>942</v>
      </c>
      <c r="I127" s="111" t="s">
        <v>1544</v>
      </c>
      <c r="J127" s="68" t="s">
        <v>1200</v>
      </c>
      <c r="K127" s="26" t="s">
        <v>1209</v>
      </c>
      <c r="L127" s="26" t="s">
        <v>1210</v>
      </c>
      <c r="M127" s="70" t="s">
        <v>1211</v>
      </c>
      <c r="N127" s="70" t="s">
        <v>1212</v>
      </c>
      <c r="O127" s="31"/>
      <c r="P127" s="31"/>
      <c r="Q127" s="31"/>
      <c r="R127" s="188" t="s">
        <v>1306</v>
      </c>
      <c r="S127" s="31"/>
      <c r="T127" s="31"/>
      <c r="U127" s="31"/>
      <c r="V127" s="31"/>
      <c r="W127" s="31"/>
      <c r="X127" s="31"/>
      <c r="Y127" s="314"/>
      <c r="Z127" s="315"/>
      <c r="AA127" s="315"/>
      <c r="AB127" s="315"/>
      <c r="AC127" s="315"/>
    </row>
    <row r="128" spans="1:29" ht="38.25" x14ac:dyDescent="0.25">
      <c r="A128" s="131">
        <v>411</v>
      </c>
      <c r="B128" s="59" t="s">
        <v>339</v>
      </c>
      <c r="C128" s="59" t="s">
        <v>1481</v>
      </c>
      <c r="D128" s="59" t="s">
        <v>337</v>
      </c>
      <c r="E128" s="194"/>
      <c r="F128" s="111" t="s">
        <v>943</v>
      </c>
      <c r="G128" s="111" t="s">
        <v>944</v>
      </c>
      <c r="H128" s="112">
        <v>18.18</v>
      </c>
      <c r="I128" s="111">
        <f>H128/48</f>
        <v>0.37874999999999998</v>
      </c>
      <c r="J128" s="68" t="s">
        <v>1066</v>
      </c>
      <c r="K128" s="26" t="s">
        <v>1213</v>
      </c>
      <c r="L128" s="68" t="s">
        <v>1214</v>
      </c>
      <c r="M128" s="63">
        <v>18.420000000000002</v>
      </c>
      <c r="N128" s="63">
        <v>0.38375000000000004</v>
      </c>
      <c r="O128" s="31"/>
      <c r="P128" s="31"/>
      <c r="Q128" s="31"/>
      <c r="R128" s="188" t="s">
        <v>1306</v>
      </c>
      <c r="S128" s="31"/>
      <c r="T128" s="31"/>
      <c r="U128" s="31"/>
      <c r="V128" s="31"/>
      <c r="W128" s="31"/>
      <c r="X128" s="31"/>
      <c r="Y128" s="314"/>
      <c r="Z128" s="315"/>
      <c r="AA128" s="315"/>
      <c r="AB128" s="315"/>
      <c r="AC128" s="315"/>
    </row>
    <row r="129" spans="1:29" ht="38.25" x14ac:dyDescent="0.25">
      <c r="A129" s="131">
        <v>412</v>
      </c>
      <c r="B129" s="59" t="s">
        <v>340</v>
      </c>
      <c r="C129" s="77" t="s">
        <v>341</v>
      </c>
      <c r="D129" s="59" t="s">
        <v>342</v>
      </c>
      <c r="E129" s="195"/>
      <c r="F129" s="66"/>
      <c r="G129" s="66"/>
      <c r="H129" s="67" t="s">
        <v>853</v>
      </c>
      <c r="I129" s="66"/>
      <c r="J129" s="113" t="s">
        <v>1200</v>
      </c>
      <c r="K129" s="114" t="s">
        <v>1215</v>
      </c>
      <c r="L129" s="113" t="s">
        <v>1214</v>
      </c>
      <c r="M129" s="108">
        <v>46.05</v>
      </c>
      <c r="N129" s="108">
        <v>0.95937499999999998</v>
      </c>
      <c r="O129" s="31"/>
      <c r="P129" s="31"/>
      <c r="Q129" s="31"/>
      <c r="R129" s="188" t="s">
        <v>1306</v>
      </c>
      <c r="S129" s="31"/>
      <c r="T129" s="31"/>
      <c r="U129" s="31"/>
      <c r="V129" s="31"/>
      <c r="W129" s="31"/>
      <c r="X129" s="31"/>
      <c r="Y129" s="314"/>
      <c r="Z129" s="315"/>
      <c r="AA129" s="315"/>
      <c r="AB129" s="315"/>
      <c r="AC129" s="315"/>
    </row>
    <row r="130" spans="1:29" ht="89.25" x14ac:dyDescent="0.25">
      <c r="A130" s="131">
        <v>413</v>
      </c>
      <c r="B130" s="59" t="s">
        <v>822</v>
      </c>
      <c r="C130" s="59" t="s">
        <v>1482</v>
      </c>
      <c r="D130" s="59" t="s">
        <v>345</v>
      </c>
      <c r="E130" s="195"/>
      <c r="F130" s="66"/>
      <c r="G130" s="66"/>
      <c r="H130" s="67" t="s">
        <v>853</v>
      </c>
      <c r="I130" s="66"/>
      <c r="J130" s="113" t="s">
        <v>1216</v>
      </c>
      <c r="K130" s="114" t="s">
        <v>30</v>
      </c>
      <c r="L130" s="113" t="s">
        <v>1217</v>
      </c>
      <c r="M130" s="108">
        <v>38.5</v>
      </c>
      <c r="N130" s="108">
        <v>0.154</v>
      </c>
      <c r="O130" s="31"/>
      <c r="P130" s="31"/>
      <c r="Q130" s="31"/>
      <c r="R130" s="188" t="s">
        <v>1306</v>
      </c>
      <c r="S130" s="31"/>
      <c r="T130" s="31"/>
      <c r="U130" s="31"/>
      <c r="V130" s="31"/>
      <c r="W130" s="31"/>
      <c r="X130" s="31"/>
      <c r="Y130" s="314"/>
      <c r="Z130" s="315"/>
      <c r="AA130" s="315"/>
      <c r="AB130" s="315"/>
      <c r="AC130" s="315"/>
    </row>
    <row r="131" spans="1:29" ht="114.75" x14ac:dyDescent="0.25">
      <c r="A131" s="131">
        <v>414</v>
      </c>
      <c r="B131" s="59" t="s">
        <v>820</v>
      </c>
      <c r="C131" s="59" t="s">
        <v>1483</v>
      </c>
      <c r="D131" s="59" t="s">
        <v>836</v>
      </c>
      <c r="E131" s="195"/>
      <c r="F131" s="66"/>
      <c r="G131" s="66"/>
      <c r="H131" s="67" t="s">
        <v>853</v>
      </c>
      <c r="I131" s="66"/>
      <c r="J131" s="113" t="s">
        <v>1200</v>
      </c>
      <c r="K131" s="114" t="s">
        <v>411</v>
      </c>
      <c r="L131" s="113" t="s">
        <v>1218</v>
      </c>
      <c r="M131" s="108">
        <v>38.489999999999995</v>
      </c>
      <c r="N131" s="108">
        <v>0.20046874999999997</v>
      </c>
      <c r="O131" s="31"/>
      <c r="P131" s="31"/>
      <c r="Q131" s="31"/>
      <c r="R131" s="188" t="s">
        <v>1306</v>
      </c>
      <c r="S131" s="31"/>
      <c r="T131" s="31"/>
      <c r="U131" s="31"/>
      <c r="V131" s="31"/>
      <c r="W131" s="31"/>
      <c r="X131" s="31"/>
      <c r="Y131" s="314"/>
      <c r="Z131" s="315"/>
      <c r="AA131" s="315"/>
      <c r="AB131" s="315"/>
      <c r="AC131" s="315"/>
    </row>
    <row r="132" spans="1:29" ht="25.5" x14ac:dyDescent="0.25">
      <c r="A132" s="131">
        <v>415</v>
      </c>
      <c r="B132" s="59" t="s">
        <v>824</v>
      </c>
      <c r="C132" s="77" t="s">
        <v>1484</v>
      </c>
      <c r="D132" s="59" t="s">
        <v>823</v>
      </c>
      <c r="E132" s="195" t="s">
        <v>1388</v>
      </c>
      <c r="F132" s="66" t="s">
        <v>945</v>
      </c>
      <c r="G132" s="66" t="s">
        <v>946</v>
      </c>
      <c r="H132" s="67">
        <v>30.19</v>
      </c>
      <c r="I132" s="66">
        <f>H132/100</f>
        <v>0.3019</v>
      </c>
      <c r="J132" s="113" t="s">
        <v>1200</v>
      </c>
      <c r="K132" s="114" t="s">
        <v>550</v>
      </c>
      <c r="L132" s="113" t="s">
        <v>1219</v>
      </c>
      <c r="M132" s="108">
        <v>29.330000000000002</v>
      </c>
      <c r="N132" s="108">
        <v>0.29330000000000001</v>
      </c>
      <c r="O132" s="31"/>
      <c r="P132" s="31"/>
      <c r="Q132" s="31"/>
      <c r="R132" s="188" t="s">
        <v>1306</v>
      </c>
      <c r="S132" s="31"/>
      <c r="T132" s="31"/>
      <c r="U132" s="31"/>
      <c r="V132" s="31"/>
      <c r="W132" s="31"/>
      <c r="X132" s="31"/>
      <c r="Y132" s="314"/>
      <c r="Z132" s="315"/>
      <c r="AA132" s="315"/>
      <c r="AB132" s="315"/>
      <c r="AC132" s="315"/>
    </row>
    <row r="133" spans="1:29" ht="25.5" x14ac:dyDescent="0.25">
      <c r="A133" s="131">
        <v>416</v>
      </c>
      <c r="B133" s="59" t="s">
        <v>346</v>
      </c>
      <c r="C133" s="77" t="s">
        <v>1485</v>
      </c>
      <c r="D133" s="59" t="s">
        <v>246</v>
      </c>
      <c r="E133" s="194" t="s">
        <v>1388</v>
      </c>
      <c r="F133" s="111" t="s">
        <v>947</v>
      </c>
      <c r="G133" s="111" t="s">
        <v>948</v>
      </c>
      <c r="H133" s="112">
        <v>18.399999999999999</v>
      </c>
      <c r="I133" s="111">
        <f>H133/150</f>
        <v>0.12266666666666666</v>
      </c>
      <c r="J133" s="68" t="s">
        <v>1200</v>
      </c>
      <c r="K133" s="26" t="s">
        <v>30</v>
      </c>
      <c r="L133" s="68" t="s">
        <v>1220</v>
      </c>
      <c r="M133" s="63">
        <v>25.330000000000002</v>
      </c>
      <c r="N133" s="63">
        <v>0.16886666666666669</v>
      </c>
      <c r="O133" s="31"/>
      <c r="P133" s="31"/>
      <c r="Q133" s="31"/>
      <c r="R133" s="188" t="s">
        <v>1306</v>
      </c>
      <c r="S133" s="31"/>
      <c r="T133" s="31"/>
      <c r="U133" s="31"/>
      <c r="V133" s="31"/>
      <c r="W133" s="31"/>
      <c r="X133" s="31"/>
      <c r="Y133" s="314"/>
      <c r="Z133" s="315"/>
      <c r="AA133" s="315"/>
      <c r="AB133" s="315"/>
      <c r="AC133" s="315"/>
    </row>
    <row r="134" spans="1:29" ht="25.5" x14ac:dyDescent="0.25">
      <c r="A134" s="131">
        <v>417</v>
      </c>
      <c r="B134" s="59" t="s">
        <v>348</v>
      </c>
      <c r="C134" s="59" t="s">
        <v>1486</v>
      </c>
      <c r="D134" s="59" t="s">
        <v>317</v>
      </c>
      <c r="E134" s="194" t="s">
        <v>1388</v>
      </c>
      <c r="F134" s="111" t="s">
        <v>932</v>
      </c>
      <c r="G134" s="111" t="s">
        <v>949</v>
      </c>
      <c r="H134" s="112">
        <v>40.93</v>
      </c>
      <c r="I134" s="111">
        <f>H134/300</f>
        <v>0.13643333333333332</v>
      </c>
      <c r="J134" s="68" t="s">
        <v>1200</v>
      </c>
      <c r="K134" s="26" t="s">
        <v>1203</v>
      </c>
      <c r="L134" s="68" t="s">
        <v>1221</v>
      </c>
      <c r="M134" s="63">
        <v>42.589999999999996</v>
      </c>
      <c r="N134" s="63">
        <v>0.14196666666666666</v>
      </c>
      <c r="O134" s="31"/>
      <c r="P134" s="31"/>
      <c r="Q134" s="31"/>
      <c r="R134" s="188" t="s">
        <v>1306</v>
      </c>
      <c r="S134" s="31"/>
      <c r="T134" s="31"/>
      <c r="U134" s="31"/>
      <c r="V134" s="31"/>
      <c r="W134" s="31"/>
      <c r="X134" s="31"/>
      <c r="Y134" s="314"/>
      <c r="Z134" s="315"/>
      <c r="AA134" s="315"/>
      <c r="AB134" s="315"/>
      <c r="AC134" s="315"/>
    </row>
    <row r="135" spans="1:29" ht="25.5" x14ac:dyDescent="0.25">
      <c r="A135" s="131">
        <v>418</v>
      </c>
      <c r="B135" s="59" t="s">
        <v>825</v>
      </c>
      <c r="C135" s="77" t="s">
        <v>1487</v>
      </c>
      <c r="D135" s="59" t="s">
        <v>826</v>
      </c>
      <c r="E135" s="195"/>
      <c r="F135" s="66"/>
      <c r="G135" s="66"/>
      <c r="H135" s="67" t="s">
        <v>853</v>
      </c>
      <c r="I135" s="66"/>
      <c r="J135" s="113" t="s">
        <v>1200</v>
      </c>
      <c r="K135" s="114" t="s">
        <v>1222</v>
      </c>
      <c r="L135" s="113" t="s">
        <v>1223</v>
      </c>
      <c r="M135" s="108">
        <v>30.5</v>
      </c>
      <c r="N135" s="108">
        <v>0.30499999999999999</v>
      </c>
      <c r="O135" s="31"/>
      <c r="P135" s="31"/>
      <c r="Q135" s="31"/>
      <c r="R135" s="188" t="s">
        <v>1306</v>
      </c>
      <c r="S135" s="31"/>
      <c r="T135" s="31"/>
      <c r="U135" s="31"/>
      <c r="V135" s="31"/>
      <c r="W135" s="31"/>
      <c r="X135" s="31"/>
      <c r="Y135" s="314"/>
      <c r="Z135" s="315"/>
      <c r="AA135" s="315"/>
      <c r="AB135" s="315"/>
      <c r="AC135" s="315"/>
    </row>
    <row r="136" spans="1:29" ht="25.5" x14ac:dyDescent="0.25">
      <c r="A136" s="131">
        <v>419</v>
      </c>
      <c r="B136" s="59" t="s">
        <v>350</v>
      </c>
      <c r="C136" s="59" t="s">
        <v>1488</v>
      </c>
      <c r="D136" s="59" t="s">
        <v>246</v>
      </c>
      <c r="E136" s="195" t="s">
        <v>1391</v>
      </c>
      <c r="F136" s="66" t="s">
        <v>950</v>
      </c>
      <c r="G136" s="66" t="s">
        <v>951</v>
      </c>
      <c r="H136" s="67">
        <v>11.97</v>
      </c>
      <c r="I136" s="66">
        <f>11.97/300</f>
        <v>3.9900000000000005E-2</v>
      </c>
      <c r="J136" s="113"/>
      <c r="K136" s="114" t="s">
        <v>1224</v>
      </c>
      <c r="L136" s="113" t="s">
        <v>1225</v>
      </c>
      <c r="M136" s="108">
        <v>16.950000000000003</v>
      </c>
      <c r="N136" s="108">
        <v>3.3900000000000007E-2</v>
      </c>
      <c r="O136" s="31"/>
      <c r="P136" s="31"/>
      <c r="Q136" s="31"/>
      <c r="R136" s="188" t="s">
        <v>1306</v>
      </c>
      <c r="S136" s="31"/>
      <c r="T136" s="31"/>
      <c r="U136" s="31"/>
      <c r="V136" s="31"/>
      <c r="W136" s="31"/>
      <c r="X136" s="31"/>
      <c r="Y136" s="314"/>
      <c r="Z136" s="315"/>
      <c r="AA136" s="315"/>
      <c r="AB136" s="315"/>
      <c r="AC136" s="315"/>
    </row>
    <row r="137" spans="1:29" ht="25.5" x14ac:dyDescent="0.25">
      <c r="A137" s="131">
        <v>420</v>
      </c>
      <c r="B137" s="59" t="s">
        <v>352</v>
      </c>
      <c r="C137" s="59" t="s">
        <v>1530</v>
      </c>
      <c r="D137" s="59" t="s">
        <v>1528</v>
      </c>
      <c r="E137" s="194" t="s">
        <v>1376</v>
      </c>
      <c r="F137" s="111" t="s">
        <v>935</v>
      </c>
      <c r="G137" s="111" t="s">
        <v>952</v>
      </c>
      <c r="H137" s="112">
        <v>39.25</v>
      </c>
      <c r="I137" s="111">
        <f>H137/93</f>
        <v>0.42204301075268819</v>
      </c>
      <c r="J137" s="113"/>
      <c r="K137" s="114" t="s">
        <v>1226</v>
      </c>
      <c r="L137" s="113" t="s">
        <v>1227</v>
      </c>
      <c r="M137" s="108">
        <v>31.630000000000003</v>
      </c>
      <c r="N137" s="108">
        <v>0.37654761904761908</v>
      </c>
      <c r="O137" s="31"/>
      <c r="P137" s="31"/>
      <c r="Q137" s="31"/>
      <c r="R137" s="188" t="s">
        <v>1306</v>
      </c>
      <c r="S137" s="31"/>
      <c r="T137" s="31"/>
      <c r="U137" s="31"/>
      <c r="V137" s="31"/>
      <c r="W137" s="31"/>
      <c r="X137" s="31"/>
      <c r="Y137" s="314"/>
      <c r="Z137" s="315"/>
      <c r="AA137" s="315"/>
      <c r="AB137" s="315"/>
      <c r="AC137" s="315"/>
    </row>
    <row r="138" spans="1:29" ht="25.5" x14ac:dyDescent="0.25">
      <c r="A138" s="131">
        <v>421</v>
      </c>
      <c r="B138" s="59" t="s">
        <v>353</v>
      </c>
      <c r="C138" s="59" t="s">
        <v>354</v>
      </c>
      <c r="D138" s="59" t="s">
        <v>355</v>
      </c>
      <c r="E138" s="195"/>
      <c r="F138" s="66"/>
      <c r="G138" s="66"/>
      <c r="H138" s="67" t="s">
        <v>853</v>
      </c>
      <c r="I138" s="66"/>
      <c r="J138" s="113"/>
      <c r="K138" s="114" t="s">
        <v>1228</v>
      </c>
      <c r="L138" s="113" t="s">
        <v>1229</v>
      </c>
      <c r="M138" s="108">
        <v>27.82</v>
      </c>
      <c r="N138" s="108">
        <v>0.38638888888888889</v>
      </c>
      <c r="O138" s="31"/>
      <c r="P138" s="31"/>
      <c r="Q138" s="31"/>
      <c r="R138" s="188" t="s">
        <v>1306</v>
      </c>
      <c r="S138" s="31"/>
      <c r="T138" s="31"/>
      <c r="U138" s="31"/>
      <c r="V138" s="31"/>
      <c r="W138" s="31"/>
      <c r="X138" s="31"/>
      <c r="Y138" s="314"/>
      <c r="Z138" s="315"/>
      <c r="AA138" s="315"/>
      <c r="AB138" s="315"/>
      <c r="AC138" s="315"/>
    </row>
    <row r="139" spans="1:29" ht="25.5" x14ac:dyDescent="0.25">
      <c r="A139" s="131">
        <v>422</v>
      </c>
      <c r="B139" s="59" t="s">
        <v>357</v>
      </c>
      <c r="C139" s="78" t="s">
        <v>358</v>
      </c>
      <c r="D139" s="59" t="s">
        <v>359</v>
      </c>
      <c r="E139" s="195"/>
      <c r="F139" s="66"/>
      <c r="G139" s="66"/>
      <c r="H139" s="67" t="s">
        <v>853</v>
      </c>
      <c r="I139" s="66"/>
      <c r="J139" s="113" t="s">
        <v>1200</v>
      </c>
      <c r="K139" s="114" t="s">
        <v>30</v>
      </c>
      <c r="L139" s="113" t="s">
        <v>1230</v>
      </c>
      <c r="M139" s="108">
        <v>29.470000000000002</v>
      </c>
      <c r="N139" s="108">
        <v>0.30697916666666669</v>
      </c>
      <c r="O139" s="31"/>
      <c r="P139" s="31"/>
      <c r="Q139" s="31"/>
      <c r="R139" s="188" t="s">
        <v>1306</v>
      </c>
      <c r="S139" s="31"/>
      <c r="T139" s="31"/>
      <c r="U139" s="31"/>
      <c r="V139" s="31"/>
      <c r="W139" s="31"/>
      <c r="X139" s="31"/>
      <c r="Y139" s="314"/>
      <c r="Z139" s="315"/>
      <c r="AA139" s="315"/>
      <c r="AB139" s="315"/>
      <c r="AC139" s="315"/>
    </row>
    <row r="140" spans="1:29" ht="25.5" x14ac:dyDescent="0.25">
      <c r="A140" s="131">
        <v>423</v>
      </c>
      <c r="B140" s="59" t="s">
        <v>361</v>
      </c>
      <c r="C140" s="59" t="s">
        <v>1489</v>
      </c>
      <c r="D140" s="59" t="s">
        <v>362</v>
      </c>
      <c r="E140" s="194" t="s">
        <v>1392</v>
      </c>
      <c r="F140" s="111" t="s">
        <v>953</v>
      </c>
      <c r="G140" s="111" t="s">
        <v>889</v>
      </c>
      <c r="H140" s="112">
        <v>29.94</v>
      </c>
      <c r="I140" s="111">
        <f>H140/72</f>
        <v>0.41583333333333333</v>
      </c>
      <c r="J140" s="68" t="s">
        <v>1231</v>
      </c>
      <c r="K140" s="26" t="s">
        <v>362</v>
      </c>
      <c r="L140" s="68" t="s">
        <v>1232</v>
      </c>
      <c r="M140" s="63">
        <v>32.68</v>
      </c>
      <c r="N140" s="63">
        <v>0.4538888888888889</v>
      </c>
      <c r="O140" s="31"/>
      <c r="P140" s="31"/>
      <c r="Q140" s="31"/>
      <c r="R140" s="188" t="s">
        <v>1306</v>
      </c>
      <c r="S140" s="31"/>
      <c r="T140" s="31"/>
      <c r="U140" s="31"/>
      <c r="V140" s="31"/>
      <c r="W140" s="31"/>
      <c r="X140" s="31"/>
      <c r="Y140" s="314"/>
      <c r="Z140" s="315"/>
      <c r="AA140" s="315"/>
      <c r="AB140" s="315"/>
      <c r="AC140" s="315"/>
    </row>
    <row r="141" spans="1:29" ht="51" x14ac:dyDescent="0.25">
      <c r="A141" s="131">
        <v>424</v>
      </c>
      <c r="B141" s="59" t="s">
        <v>364</v>
      </c>
      <c r="C141" s="59" t="s">
        <v>1490</v>
      </c>
      <c r="D141" s="59" t="s">
        <v>365</v>
      </c>
      <c r="E141" s="194" t="s">
        <v>1376</v>
      </c>
      <c r="F141" s="111" t="s">
        <v>854</v>
      </c>
      <c r="G141" s="111" t="s">
        <v>889</v>
      </c>
      <c r="H141" s="112">
        <v>27.16</v>
      </c>
      <c r="I141" s="111">
        <f>H141/72</f>
        <v>0.37722222222222224</v>
      </c>
      <c r="J141" s="68" t="s">
        <v>1066</v>
      </c>
      <c r="K141" s="26" t="s">
        <v>1233</v>
      </c>
      <c r="L141" s="68" t="s">
        <v>1234</v>
      </c>
      <c r="M141" s="63">
        <v>27.39</v>
      </c>
      <c r="N141" s="63">
        <v>0.38041666666666668</v>
      </c>
      <c r="O141" s="31"/>
      <c r="P141" s="31"/>
      <c r="Q141" s="31"/>
      <c r="R141" s="188" t="s">
        <v>1306</v>
      </c>
      <c r="S141" s="31"/>
      <c r="T141" s="31"/>
      <c r="U141" s="31"/>
      <c r="V141" s="31"/>
      <c r="W141" s="31"/>
      <c r="X141" s="31"/>
      <c r="Y141" s="314"/>
      <c r="Z141" s="315"/>
      <c r="AA141" s="315"/>
      <c r="AB141" s="315"/>
      <c r="AC141" s="315"/>
    </row>
    <row r="142" spans="1:29" ht="51" x14ac:dyDescent="0.25">
      <c r="A142" s="131">
        <v>425</v>
      </c>
      <c r="B142" s="59" t="s">
        <v>366</v>
      </c>
      <c r="C142" s="59" t="s">
        <v>1491</v>
      </c>
      <c r="D142" s="59" t="s">
        <v>29</v>
      </c>
      <c r="E142" s="194" t="s">
        <v>1376</v>
      </c>
      <c r="F142" s="111" t="s">
        <v>854</v>
      </c>
      <c r="G142" s="111" t="s">
        <v>889</v>
      </c>
      <c r="H142" s="112">
        <v>30.19</v>
      </c>
      <c r="I142" s="111">
        <f>H142/72</f>
        <v>0.4193055555555556</v>
      </c>
      <c r="J142" s="68" t="s">
        <v>1066</v>
      </c>
      <c r="K142" s="26" t="s">
        <v>1235</v>
      </c>
      <c r="L142" s="68" t="s">
        <v>1236</v>
      </c>
      <c r="M142" s="63">
        <v>30.6</v>
      </c>
      <c r="N142" s="63">
        <v>0.42500000000000004</v>
      </c>
      <c r="O142" s="31"/>
      <c r="P142" s="31"/>
      <c r="Q142" s="31"/>
      <c r="R142" s="188" t="s">
        <v>1306</v>
      </c>
      <c r="S142" s="31"/>
      <c r="T142" s="31"/>
      <c r="U142" s="31"/>
      <c r="V142" s="31"/>
      <c r="W142" s="31"/>
      <c r="X142" s="31"/>
      <c r="Y142" s="314"/>
      <c r="Z142" s="315"/>
      <c r="AA142" s="315"/>
      <c r="AB142" s="315"/>
      <c r="AC142" s="315"/>
    </row>
    <row r="143" spans="1:29" ht="25.5" x14ac:dyDescent="0.25">
      <c r="A143" s="131">
        <v>426</v>
      </c>
      <c r="B143" s="59" t="s">
        <v>368</v>
      </c>
      <c r="C143" s="59" t="s">
        <v>1492</v>
      </c>
      <c r="D143" s="59" t="s">
        <v>369</v>
      </c>
      <c r="E143" s="195"/>
      <c r="F143" s="66"/>
      <c r="G143" s="66"/>
      <c r="H143" s="67" t="s">
        <v>853</v>
      </c>
      <c r="I143" s="66"/>
      <c r="J143" s="113" t="s">
        <v>1200</v>
      </c>
      <c r="K143" s="114" t="s">
        <v>1237</v>
      </c>
      <c r="L143" s="113" t="s">
        <v>1238</v>
      </c>
      <c r="M143" s="108">
        <v>71</v>
      </c>
      <c r="N143" s="108">
        <v>0.28399999999999997</v>
      </c>
      <c r="O143" s="31"/>
      <c r="P143" s="31"/>
      <c r="Q143" s="31"/>
      <c r="R143" s="188" t="s">
        <v>1306</v>
      </c>
      <c r="S143" s="31"/>
      <c r="T143" s="31"/>
      <c r="U143" s="31"/>
      <c r="V143" s="31"/>
      <c r="W143" s="31"/>
      <c r="X143" s="31"/>
      <c r="Y143" s="314"/>
      <c r="Z143" s="315"/>
      <c r="AA143" s="315"/>
      <c r="AB143" s="315"/>
      <c r="AC143" s="315"/>
    </row>
    <row r="144" spans="1:29" ht="25.5" x14ac:dyDescent="0.25">
      <c r="A144" s="131">
        <v>427</v>
      </c>
      <c r="B144" s="59" t="s">
        <v>371</v>
      </c>
      <c r="C144" s="59" t="s">
        <v>1493</v>
      </c>
      <c r="D144" s="59" t="s">
        <v>29</v>
      </c>
      <c r="E144" s="194" t="s">
        <v>1376</v>
      </c>
      <c r="F144" s="111" t="s">
        <v>854</v>
      </c>
      <c r="G144" s="111" t="s">
        <v>889</v>
      </c>
      <c r="H144" s="112">
        <v>30.19</v>
      </c>
      <c r="I144" s="111">
        <f>H144/72</f>
        <v>0.4193055555555556</v>
      </c>
      <c r="J144" s="68" t="s">
        <v>1066</v>
      </c>
      <c r="K144" s="26" t="s">
        <v>1235</v>
      </c>
      <c r="L144" s="68" t="s">
        <v>1236</v>
      </c>
      <c r="M144" s="63">
        <v>30.57</v>
      </c>
      <c r="N144" s="63">
        <v>0.42458333333333331</v>
      </c>
      <c r="O144" s="31"/>
      <c r="P144" s="31"/>
      <c r="Q144" s="31"/>
      <c r="R144" s="188" t="s">
        <v>1306</v>
      </c>
      <c r="S144" s="31"/>
      <c r="T144" s="31"/>
      <c r="U144" s="31"/>
      <c r="V144" s="31"/>
      <c r="W144" s="31"/>
      <c r="X144" s="31"/>
      <c r="Y144" s="314"/>
      <c r="Z144" s="315"/>
      <c r="AA144" s="315"/>
      <c r="AB144" s="315"/>
      <c r="AC144" s="315"/>
    </row>
    <row r="145" spans="1:29" ht="38.25" x14ac:dyDescent="0.25">
      <c r="A145" s="131">
        <v>428</v>
      </c>
      <c r="B145" s="59" t="s">
        <v>372</v>
      </c>
      <c r="C145" s="59" t="s">
        <v>1494</v>
      </c>
      <c r="D145" s="59" t="s">
        <v>373</v>
      </c>
      <c r="E145" s="194" t="s">
        <v>1376</v>
      </c>
      <c r="F145" s="111" t="s">
        <v>854</v>
      </c>
      <c r="G145" s="111" t="s">
        <v>889</v>
      </c>
      <c r="H145" s="112">
        <v>27.16</v>
      </c>
      <c r="I145" s="111">
        <f>H145/72</f>
        <v>0.37722222222222224</v>
      </c>
      <c r="J145" s="68" t="s">
        <v>1066</v>
      </c>
      <c r="K145" s="26" t="s">
        <v>1235</v>
      </c>
      <c r="L145" s="68" t="s">
        <v>1236</v>
      </c>
      <c r="M145" s="63">
        <v>27.5</v>
      </c>
      <c r="N145" s="63">
        <v>0.38194444444444442</v>
      </c>
      <c r="O145" s="31"/>
      <c r="P145" s="31"/>
      <c r="Q145" s="31"/>
      <c r="R145" s="188" t="s">
        <v>1306</v>
      </c>
      <c r="S145" s="31"/>
      <c r="T145" s="31"/>
      <c r="U145" s="31"/>
      <c r="V145" s="31"/>
      <c r="W145" s="31"/>
      <c r="X145" s="31"/>
      <c r="Y145" s="314"/>
      <c r="Z145" s="315"/>
      <c r="AA145" s="315"/>
      <c r="AB145" s="315"/>
      <c r="AC145" s="315"/>
    </row>
    <row r="146" spans="1:29" ht="25.5" x14ac:dyDescent="0.25">
      <c r="A146" s="131">
        <v>429</v>
      </c>
      <c r="B146" s="59" t="s">
        <v>375</v>
      </c>
      <c r="C146" s="59" t="s">
        <v>1495</v>
      </c>
      <c r="D146" s="59" t="s">
        <v>376</v>
      </c>
      <c r="E146" s="195">
        <v>2.25</v>
      </c>
      <c r="F146" s="66" t="s">
        <v>933</v>
      </c>
      <c r="G146" s="66" t="s">
        <v>954</v>
      </c>
      <c r="H146" s="67">
        <v>36.869999999999997</v>
      </c>
      <c r="I146" s="66">
        <f>H146/144</f>
        <v>0.25604166666666667</v>
      </c>
      <c r="J146" s="113" t="s">
        <v>1066</v>
      </c>
      <c r="K146" s="114" t="s">
        <v>30</v>
      </c>
      <c r="L146" s="113" t="s">
        <v>1202</v>
      </c>
      <c r="M146" s="108">
        <v>28.470000000000002</v>
      </c>
      <c r="N146" s="108">
        <v>0.19770833333333335</v>
      </c>
      <c r="O146" s="31"/>
      <c r="P146" s="31"/>
      <c r="Q146" s="31"/>
      <c r="R146" s="188" t="s">
        <v>1306</v>
      </c>
      <c r="S146" s="31"/>
      <c r="T146" s="31"/>
      <c r="U146" s="31"/>
      <c r="V146" s="31"/>
      <c r="W146" s="31"/>
      <c r="X146" s="31"/>
      <c r="Y146" s="314"/>
      <c r="Z146" s="315"/>
      <c r="AA146" s="315"/>
      <c r="AB146" s="315"/>
      <c r="AC146" s="315"/>
    </row>
    <row r="147" spans="1:29" ht="25.5" x14ac:dyDescent="0.25">
      <c r="A147" s="131">
        <v>430</v>
      </c>
      <c r="B147" s="59" t="s">
        <v>377</v>
      </c>
      <c r="C147" s="77" t="s">
        <v>341</v>
      </c>
      <c r="D147" s="59" t="s">
        <v>378</v>
      </c>
      <c r="E147" s="195" t="s">
        <v>1388</v>
      </c>
      <c r="F147" s="116" t="s">
        <v>955</v>
      </c>
      <c r="G147" s="66" t="s">
        <v>956</v>
      </c>
      <c r="H147" s="67">
        <v>21.58</v>
      </c>
      <c r="I147" s="66">
        <f>H147/90</f>
        <v>0.23977777777777776</v>
      </c>
      <c r="J147" s="113" t="s">
        <v>1200</v>
      </c>
      <c r="K147" s="114" t="s">
        <v>30</v>
      </c>
      <c r="L147" s="113" t="s">
        <v>1239</v>
      </c>
      <c r="M147" s="108">
        <v>28.67</v>
      </c>
      <c r="N147" s="108">
        <v>0.29864583333333333</v>
      </c>
      <c r="O147" s="31"/>
      <c r="P147" s="31"/>
      <c r="Q147" s="31"/>
      <c r="R147" s="188" t="s">
        <v>1306</v>
      </c>
      <c r="S147" s="31"/>
      <c r="T147" s="31"/>
      <c r="U147" s="31"/>
      <c r="V147" s="31"/>
      <c r="W147" s="31"/>
      <c r="X147" s="31"/>
      <c r="Y147" s="314"/>
      <c r="Z147" s="315"/>
      <c r="AA147" s="315"/>
      <c r="AB147" s="315"/>
      <c r="AC147" s="315"/>
    </row>
    <row r="148" spans="1:29" ht="15.75" x14ac:dyDescent="0.25">
      <c r="A148" s="131">
        <v>431</v>
      </c>
      <c r="B148" s="59" t="s">
        <v>380</v>
      </c>
      <c r="C148" s="77" t="s">
        <v>341</v>
      </c>
      <c r="D148" s="59" t="s">
        <v>381</v>
      </c>
      <c r="E148" s="194" t="s">
        <v>1388</v>
      </c>
      <c r="F148" s="111" t="s">
        <v>957</v>
      </c>
      <c r="G148" s="111" t="s">
        <v>289</v>
      </c>
      <c r="H148" s="112">
        <v>36.869999999999997</v>
      </c>
      <c r="I148" s="111">
        <f>H148/30</f>
        <v>1.2289999999999999</v>
      </c>
      <c r="J148" s="68"/>
      <c r="K148" s="26" t="s">
        <v>1240</v>
      </c>
      <c r="L148" s="68" t="s">
        <v>289</v>
      </c>
      <c r="M148" s="63">
        <v>37.29</v>
      </c>
      <c r="N148" s="63">
        <v>1.2429999999999999</v>
      </c>
      <c r="O148" s="31"/>
      <c r="P148" s="31"/>
      <c r="Q148" s="31"/>
      <c r="R148" s="188" t="s">
        <v>1306</v>
      </c>
      <c r="S148" s="31"/>
      <c r="T148" s="31"/>
      <c r="U148" s="31"/>
      <c r="V148" s="31"/>
      <c r="W148" s="31"/>
      <c r="X148" s="31"/>
      <c r="Y148" s="314"/>
      <c r="Z148" s="315"/>
      <c r="AA148" s="315"/>
      <c r="AB148" s="315"/>
      <c r="AC148" s="315"/>
    </row>
    <row r="149" spans="1:29" ht="76.5" x14ac:dyDescent="0.25">
      <c r="A149" s="131">
        <v>432</v>
      </c>
      <c r="B149" s="59" t="s">
        <v>382</v>
      </c>
      <c r="C149" s="59" t="s">
        <v>1496</v>
      </c>
      <c r="D149" s="59" t="s">
        <v>383</v>
      </c>
      <c r="E149" s="195"/>
      <c r="F149" s="66" t="s">
        <v>958</v>
      </c>
      <c r="G149" s="66" t="s">
        <v>384</v>
      </c>
      <c r="H149" s="67">
        <v>9.2200000000000006</v>
      </c>
      <c r="I149" s="66">
        <f>H149/6</f>
        <v>1.5366666666666668</v>
      </c>
      <c r="J149" s="113" t="s">
        <v>1200</v>
      </c>
      <c r="K149" s="114" t="s">
        <v>1241</v>
      </c>
      <c r="L149" s="113" t="s">
        <v>1242</v>
      </c>
      <c r="M149" s="108">
        <v>8.2200000000000006</v>
      </c>
      <c r="N149" s="108">
        <v>1.37</v>
      </c>
      <c r="O149" s="31"/>
      <c r="P149" s="31"/>
      <c r="Q149" s="31"/>
      <c r="R149" s="188" t="s">
        <v>1306</v>
      </c>
      <c r="S149" s="31"/>
      <c r="T149" s="31"/>
      <c r="U149" s="31"/>
      <c r="V149" s="31"/>
      <c r="W149" s="31"/>
      <c r="X149" s="31"/>
      <c r="Y149" s="314"/>
      <c r="Z149" s="315"/>
      <c r="AA149" s="315"/>
      <c r="AB149" s="315"/>
      <c r="AC149" s="315"/>
    </row>
    <row r="150" spans="1:29" ht="76.5" x14ac:dyDescent="0.25">
      <c r="A150" s="131">
        <v>433</v>
      </c>
      <c r="B150" s="59" t="s">
        <v>382</v>
      </c>
      <c r="C150" s="59" t="s">
        <v>385</v>
      </c>
      <c r="D150" s="59" t="s">
        <v>383</v>
      </c>
      <c r="E150" s="195"/>
      <c r="F150" s="66" t="s">
        <v>958</v>
      </c>
      <c r="G150" s="66" t="s">
        <v>384</v>
      </c>
      <c r="H150" s="67">
        <v>9.2200000000000006</v>
      </c>
      <c r="I150" s="66">
        <f>H150/6</f>
        <v>1.5366666666666668</v>
      </c>
      <c r="J150" s="113" t="s">
        <v>1200</v>
      </c>
      <c r="K150" s="114" t="s">
        <v>1241</v>
      </c>
      <c r="L150" s="113" t="s">
        <v>1242</v>
      </c>
      <c r="M150" s="108">
        <v>8.2200000000000006</v>
      </c>
      <c r="N150" s="108">
        <v>1.37</v>
      </c>
      <c r="O150" s="31"/>
      <c r="P150" s="31"/>
      <c r="Q150" s="31"/>
      <c r="R150" s="188" t="s">
        <v>1306</v>
      </c>
      <c r="S150" s="31"/>
      <c r="T150" s="31"/>
      <c r="U150" s="31"/>
      <c r="V150" s="31"/>
      <c r="W150" s="31"/>
      <c r="X150" s="31"/>
      <c r="Y150" s="314"/>
      <c r="Z150" s="315"/>
      <c r="AA150" s="315"/>
      <c r="AB150" s="315"/>
      <c r="AC150" s="315"/>
    </row>
    <row r="151" spans="1:29" ht="25.5" x14ac:dyDescent="0.25">
      <c r="A151" s="131">
        <v>435</v>
      </c>
      <c r="B151" s="59" t="s">
        <v>386</v>
      </c>
      <c r="C151" s="59" t="s">
        <v>1497</v>
      </c>
      <c r="D151" s="75" t="s">
        <v>387</v>
      </c>
      <c r="E151" s="195"/>
      <c r="F151" s="66"/>
      <c r="G151" s="66"/>
      <c r="H151" s="67" t="s">
        <v>853</v>
      </c>
      <c r="I151" s="66"/>
      <c r="J151" s="113" t="s">
        <v>1066</v>
      </c>
      <c r="K151" s="114" t="s">
        <v>30</v>
      </c>
      <c r="L151" s="113" t="s">
        <v>1243</v>
      </c>
      <c r="M151" s="108">
        <v>24.71</v>
      </c>
      <c r="N151" s="108">
        <v>0.34319444444444447</v>
      </c>
      <c r="O151" s="31"/>
      <c r="P151" s="31"/>
      <c r="Q151" s="31"/>
      <c r="R151" s="188" t="s">
        <v>1306</v>
      </c>
      <c r="S151" s="31"/>
      <c r="T151" s="31"/>
      <c r="U151" s="31"/>
      <c r="V151" s="31"/>
      <c r="W151" s="31"/>
      <c r="X151" s="31"/>
      <c r="Y151" s="314"/>
      <c r="Z151" s="315"/>
      <c r="AA151" s="315"/>
      <c r="AB151" s="315"/>
      <c r="AC151" s="315"/>
    </row>
    <row r="152" spans="1:29" ht="25.5" x14ac:dyDescent="0.25">
      <c r="A152" s="131">
        <v>436</v>
      </c>
      <c r="B152" s="59" t="s">
        <v>389</v>
      </c>
      <c r="C152" s="59" t="s">
        <v>1498</v>
      </c>
      <c r="D152" s="75" t="s">
        <v>387</v>
      </c>
      <c r="E152" s="195"/>
      <c r="F152" s="66"/>
      <c r="G152" s="66"/>
      <c r="H152" s="67" t="s">
        <v>853</v>
      </c>
      <c r="I152" s="66"/>
      <c r="J152" s="113" t="s">
        <v>1200</v>
      </c>
      <c r="K152" s="114" t="s">
        <v>30</v>
      </c>
      <c r="L152" s="113" t="s">
        <v>1244</v>
      </c>
      <c r="M152" s="108">
        <v>21.6</v>
      </c>
      <c r="N152" s="108">
        <v>0.15000000000000002</v>
      </c>
      <c r="O152" s="31"/>
      <c r="P152" s="31"/>
      <c r="Q152" s="31"/>
      <c r="R152" s="188" t="s">
        <v>1306</v>
      </c>
      <c r="S152" s="31"/>
      <c r="T152" s="31"/>
      <c r="U152" s="31"/>
      <c r="V152" s="31"/>
      <c r="W152" s="31"/>
      <c r="X152" s="31"/>
      <c r="Y152" s="314"/>
      <c r="Z152" s="315"/>
      <c r="AA152" s="315"/>
      <c r="AB152" s="315"/>
      <c r="AC152" s="315"/>
    </row>
    <row r="153" spans="1:29" ht="63.75" x14ac:dyDescent="0.25">
      <c r="A153" s="131">
        <v>437</v>
      </c>
      <c r="B153" s="59" t="s">
        <v>390</v>
      </c>
      <c r="C153" s="59" t="s">
        <v>1499</v>
      </c>
      <c r="D153" s="75" t="s">
        <v>373</v>
      </c>
      <c r="E153" s="194" t="s">
        <v>1376</v>
      </c>
      <c r="F153" s="111" t="s">
        <v>854</v>
      </c>
      <c r="G153" s="111" t="s">
        <v>889</v>
      </c>
      <c r="H153" s="112">
        <v>27.16</v>
      </c>
      <c r="I153" s="111">
        <f>H153/72</f>
        <v>0.37722222222222224</v>
      </c>
      <c r="J153" s="68" t="s">
        <v>1245</v>
      </c>
      <c r="K153" s="117" t="s">
        <v>30</v>
      </c>
      <c r="L153" s="68" t="s">
        <v>1246</v>
      </c>
      <c r="M153" s="63">
        <v>26.09</v>
      </c>
      <c r="N153" s="63">
        <v>0.37271428571428572</v>
      </c>
      <c r="O153" s="31"/>
      <c r="P153" s="31"/>
      <c r="Q153" s="31"/>
      <c r="R153" s="188" t="s">
        <v>1306</v>
      </c>
      <c r="S153" s="31"/>
      <c r="T153" s="31"/>
      <c r="U153" s="31"/>
      <c r="V153" s="31"/>
      <c r="W153" s="31"/>
      <c r="X153" s="31"/>
      <c r="Y153" s="314"/>
      <c r="Z153" s="315"/>
      <c r="AA153" s="315"/>
      <c r="AB153" s="315"/>
      <c r="AC153" s="315"/>
    </row>
    <row r="154" spans="1:29" ht="38.25" x14ac:dyDescent="0.25">
      <c r="A154" s="131">
        <v>439</v>
      </c>
      <c r="B154" s="59" t="s">
        <v>392</v>
      </c>
      <c r="C154" s="59" t="s">
        <v>1500</v>
      </c>
      <c r="D154" s="59" t="s">
        <v>393</v>
      </c>
      <c r="E154" s="194" t="s">
        <v>1376</v>
      </c>
      <c r="F154" s="111" t="s">
        <v>959</v>
      </c>
      <c r="G154" s="111" t="s">
        <v>960</v>
      </c>
      <c r="H154" s="112">
        <v>23.91</v>
      </c>
      <c r="I154" s="111">
        <f>H154/24</f>
        <v>0.99624999999999997</v>
      </c>
      <c r="J154" s="68"/>
      <c r="K154" s="26"/>
      <c r="L154" s="68"/>
      <c r="M154" s="63" t="s">
        <v>853</v>
      </c>
      <c r="N154" s="63" t="s">
        <v>1077</v>
      </c>
      <c r="O154" s="31"/>
      <c r="P154" s="31"/>
      <c r="Q154" s="31"/>
      <c r="R154" s="188" t="s">
        <v>1306</v>
      </c>
      <c r="S154" s="31"/>
      <c r="T154" s="31"/>
      <c r="U154" s="31"/>
      <c r="V154" s="31"/>
      <c r="W154" s="31"/>
      <c r="X154" s="31"/>
      <c r="Y154" s="314"/>
      <c r="Z154" s="315"/>
      <c r="AA154" s="315"/>
      <c r="AB154" s="315"/>
      <c r="AC154" s="315"/>
    </row>
    <row r="155" spans="1:29" ht="38.25" x14ac:dyDescent="0.25">
      <c r="A155" s="131">
        <v>440</v>
      </c>
      <c r="B155" s="59" t="s">
        <v>395</v>
      </c>
      <c r="C155" s="69" t="s">
        <v>1501</v>
      </c>
      <c r="D155" s="59" t="s">
        <v>396</v>
      </c>
      <c r="E155" s="195"/>
      <c r="F155" s="66"/>
      <c r="G155" s="66"/>
      <c r="H155" s="67" t="s">
        <v>853</v>
      </c>
      <c r="I155" s="66"/>
      <c r="J155" s="113" t="s">
        <v>1066</v>
      </c>
      <c r="K155" s="114" t="s">
        <v>1247</v>
      </c>
      <c r="L155" s="113" t="s">
        <v>1248</v>
      </c>
      <c r="M155" s="108">
        <v>41.51</v>
      </c>
      <c r="N155" s="108">
        <v>2.0754999999999999</v>
      </c>
      <c r="O155" s="31"/>
      <c r="P155" s="31"/>
      <c r="Q155" s="31"/>
      <c r="R155" s="188" t="s">
        <v>1306</v>
      </c>
      <c r="S155" s="31"/>
      <c r="T155" s="31"/>
      <c r="U155" s="31"/>
      <c r="V155" s="31"/>
      <c r="W155" s="31"/>
      <c r="X155" s="31"/>
      <c r="Y155" s="314"/>
      <c r="Z155" s="315"/>
      <c r="AA155" s="315"/>
      <c r="AB155" s="315"/>
      <c r="AC155" s="315"/>
    </row>
    <row r="156" spans="1:29" ht="25.5" x14ac:dyDescent="0.25">
      <c r="A156" s="131">
        <v>441</v>
      </c>
      <c r="B156" s="59" t="s">
        <v>398</v>
      </c>
      <c r="C156" s="59" t="s">
        <v>1502</v>
      </c>
      <c r="D156" s="59" t="s">
        <v>399</v>
      </c>
      <c r="E156" s="194" t="s">
        <v>1376</v>
      </c>
      <c r="F156" s="111" t="s">
        <v>961</v>
      </c>
      <c r="G156" s="111" t="s">
        <v>400</v>
      </c>
      <c r="H156" s="112">
        <v>25</v>
      </c>
      <c r="I156" s="111">
        <f>H156/100</f>
        <v>0.25</v>
      </c>
      <c r="J156" s="68" t="s">
        <v>1066</v>
      </c>
      <c r="K156" s="26" t="s">
        <v>1249</v>
      </c>
      <c r="L156" s="68" t="s">
        <v>1250</v>
      </c>
      <c r="M156" s="63">
        <v>36.71</v>
      </c>
      <c r="N156" s="63">
        <v>0.36709999999999998</v>
      </c>
      <c r="O156" s="31"/>
      <c r="P156" s="31"/>
      <c r="Q156" s="31"/>
      <c r="R156" s="188" t="s">
        <v>1306</v>
      </c>
      <c r="S156" s="31"/>
      <c r="T156" s="31"/>
      <c r="U156" s="31"/>
      <c r="V156" s="31"/>
      <c r="W156" s="31"/>
      <c r="X156" s="31"/>
      <c r="Y156" s="314"/>
      <c r="Z156" s="315"/>
      <c r="AA156" s="315"/>
      <c r="AB156" s="315"/>
      <c r="AC156" s="315"/>
    </row>
    <row r="157" spans="1:29" ht="25.5" x14ac:dyDescent="0.25">
      <c r="A157" s="131">
        <v>442</v>
      </c>
      <c r="B157" s="59" t="s">
        <v>401</v>
      </c>
      <c r="C157" s="59" t="s">
        <v>402</v>
      </c>
      <c r="D157" s="59" t="s">
        <v>403</v>
      </c>
      <c r="E157" s="195"/>
      <c r="F157" s="66"/>
      <c r="G157" s="66"/>
      <c r="H157" s="67" t="s">
        <v>853</v>
      </c>
      <c r="I157" s="66"/>
      <c r="J157" s="113" t="s">
        <v>1200</v>
      </c>
      <c r="K157" s="114" t="s">
        <v>1169</v>
      </c>
      <c r="L157" s="113" t="s">
        <v>1251</v>
      </c>
      <c r="M157" s="108">
        <v>55.2</v>
      </c>
      <c r="N157" s="108">
        <v>0.184</v>
      </c>
      <c r="O157" s="31"/>
      <c r="P157" s="31"/>
      <c r="Q157" s="31"/>
      <c r="R157" s="188" t="s">
        <v>1306</v>
      </c>
      <c r="S157" s="31"/>
      <c r="T157" s="31"/>
      <c r="U157" s="31"/>
      <c r="V157" s="31"/>
      <c r="W157" s="31"/>
      <c r="X157" s="31"/>
      <c r="Y157" s="314"/>
      <c r="Z157" s="315"/>
      <c r="AA157" s="315"/>
      <c r="AB157" s="315"/>
      <c r="AC157" s="315"/>
    </row>
    <row r="158" spans="1:29" ht="15.75" x14ac:dyDescent="0.25">
      <c r="A158" s="131">
        <v>443</v>
      </c>
      <c r="B158" s="59" t="s">
        <v>405</v>
      </c>
      <c r="C158" s="59" t="s">
        <v>406</v>
      </c>
      <c r="D158" s="59" t="s">
        <v>407</v>
      </c>
      <c r="E158" s="194" t="s">
        <v>1393</v>
      </c>
      <c r="F158" s="111" t="s">
        <v>962</v>
      </c>
      <c r="G158" s="111" t="s">
        <v>408</v>
      </c>
      <c r="H158" s="112">
        <v>26.14</v>
      </c>
      <c r="I158" s="111">
        <f>H158/25</f>
        <v>1.0456000000000001</v>
      </c>
      <c r="J158" s="68"/>
      <c r="K158" s="26" t="s">
        <v>1252</v>
      </c>
      <c r="L158" s="68" t="s">
        <v>408</v>
      </c>
      <c r="M158" s="63">
        <v>27.55</v>
      </c>
      <c r="N158" s="63">
        <v>1.1020000000000001</v>
      </c>
      <c r="O158" s="31"/>
      <c r="P158" s="31"/>
      <c r="Q158" s="31"/>
      <c r="R158" s="188" t="s">
        <v>1306</v>
      </c>
      <c r="S158" s="31"/>
      <c r="T158" s="31"/>
      <c r="U158" s="31"/>
      <c r="V158" s="31"/>
      <c r="W158" s="31"/>
      <c r="X158" s="31"/>
      <c r="Y158" s="314"/>
      <c r="Z158" s="315"/>
      <c r="AA158" s="315"/>
      <c r="AB158" s="315"/>
      <c r="AC158" s="315"/>
    </row>
    <row r="159" spans="1:29" ht="51" x14ac:dyDescent="0.25">
      <c r="A159" s="131">
        <v>444</v>
      </c>
      <c r="B159" s="59" t="s">
        <v>409</v>
      </c>
      <c r="C159" s="59" t="s">
        <v>410</v>
      </c>
      <c r="D159" s="59" t="s">
        <v>411</v>
      </c>
      <c r="E159" s="195"/>
      <c r="F159" s="66"/>
      <c r="G159" s="66"/>
      <c r="H159" s="67" t="s">
        <v>853</v>
      </c>
      <c r="I159" s="66"/>
      <c r="J159" s="113" t="s">
        <v>1066</v>
      </c>
      <c r="K159" s="114" t="s">
        <v>411</v>
      </c>
      <c r="L159" s="113" t="s">
        <v>1253</v>
      </c>
      <c r="M159" s="108">
        <v>44.98</v>
      </c>
      <c r="N159" s="108">
        <v>0.46854166666666663</v>
      </c>
      <c r="O159" s="31"/>
      <c r="P159" s="31"/>
      <c r="Q159" s="31"/>
      <c r="R159" s="188" t="s">
        <v>1306</v>
      </c>
      <c r="S159" s="31"/>
      <c r="T159" s="31"/>
      <c r="U159" s="31"/>
      <c r="V159" s="31"/>
      <c r="W159" s="31"/>
      <c r="X159" s="31"/>
      <c r="Y159" s="314"/>
      <c r="Z159" s="315"/>
      <c r="AA159" s="315"/>
      <c r="AB159" s="315"/>
      <c r="AC159" s="315"/>
    </row>
    <row r="160" spans="1:29" ht="51" x14ac:dyDescent="0.25">
      <c r="A160" s="131">
        <v>445</v>
      </c>
      <c r="B160" s="59" t="s">
        <v>413</v>
      </c>
      <c r="C160" s="59" t="s">
        <v>414</v>
      </c>
      <c r="D160" s="59" t="s">
        <v>415</v>
      </c>
      <c r="E160" s="195"/>
      <c r="F160" s="66" t="s">
        <v>883</v>
      </c>
      <c r="G160" s="66" t="s">
        <v>963</v>
      </c>
      <c r="H160" s="67">
        <v>56.71</v>
      </c>
      <c r="I160" s="66">
        <f>H160/6</f>
        <v>9.4516666666666662</v>
      </c>
      <c r="J160" s="113"/>
      <c r="K160" s="114" t="s">
        <v>30</v>
      </c>
      <c r="L160" s="113" t="s">
        <v>1254</v>
      </c>
      <c r="M160" s="108">
        <v>37.369999999999997</v>
      </c>
      <c r="N160" s="108">
        <v>3.7369999999999997</v>
      </c>
      <c r="O160" s="31"/>
      <c r="P160" s="31"/>
      <c r="Q160" s="31"/>
      <c r="R160" s="188" t="s">
        <v>1306</v>
      </c>
      <c r="S160" s="31"/>
      <c r="T160" s="31"/>
      <c r="U160" s="31"/>
      <c r="V160" s="31"/>
      <c r="W160" s="31"/>
      <c r="X160" s="31"/>
      <c r="Y160" s="314"/>
      <c r="Z160" s="315"/>
      <c r="AA160" s="315"/>
      <c r="AB160" s="315"/>
      <c r="AC160" s="315"/>
    </row>
    <row r="161" spans="1:29" ht="38.25" x14ac:dyDescent="0.25">
      <c r="A161" s="131">
        <v>446</v>
      </c>
      <c r="B161" s="59" t="s">
        <v>417</v>
      </c>
      <c r="C161" s="59" t="s">
        <v>418</v>
      </c>
      <c r="D161" s="59" t="s">
        <v>419</v>
      </c>
      <c r="E161" s="195" t="s">
        <v>1388</v>
      </c>
      <c r="F161" s="66" t="s">
        <v>964</v>
      </c>
      <c r="G161" s="66" t="s">
        <v>965</v>
      </c>
      <c r="H161" s="67">
        <v>11.15</v>
      </c>
      <c r="I161" s="66">
        <f>H161/200</f>
        <v>5.5750000000000001E-2</v>
      </c>
      <c r="J161" s="113"/>
      <c r="K161" s="114" t="s">
        <v>1241</v>
      </c>
      <c r="L161" s="113" t="s">
        <v>1255</v>
      </c>
      <c r="M161" s="108">
        <v>10.83</v>
      </c>
      <c r="N161" s="108">
        <v>5.4150000000000004E-2</v>
      </c>
      <c r="O161" s="31"/>
      <c r="P161" s="31"/>
      <c r="Q161" s="31"/>
      <c r="R161" s="188" t="s">
        <v>1306</v>
      </c>
      <c r="S161" s="31"/>
      <c r="T161" s="31"/>
      <c r="U161" s="31"/>
      <c r="V161" s="31"/>
      <c r="W161" s="31"/>
      <c r="X161" s="31"/>
      <c r="Y161" s="314"/>
      <c r="Z161" s="315"/>
      <c r="AA161" s="315"/>
      <c r="AB161" s="315"/>
      <c r="AC161" s="315"/>
    </row>
    <row r="162" spans="1:29" ht="51" x14ac:dyDescent="0.25">
      <c r="A162" s="131">
        <v>447</v>
      </c>
      <c r="B162" s="59" t="s">
        <v>421</v>
      </c>
      <c r="C162" s="69" t="s">
        <v>1503</v>
      </c>
      <c r="D162" s="59" t="s">
        <v>422</v>
      </c>
      <c r="E162" s="194" t="s">
        <v>1394</v>
      </c>
      <c r="F162" s="111" t="s">
        <v>958</v>
      </c>
      <c r="G162" s="111" t="s">
        <v>966</v>
      </c>
      <c r="H162" s="112">
        <v>28.82</v>
      </c>
      <c r="I162" s="118">
        <f>H162/288</f>
        <v>0.10006944444444445</v>
      </c>
      <c r="J162" s="68" t="s">
        <v>1200</v>
      </c>
      <c r="K162" s="26" t="s">
        <v>1256</v>
      </c>
      <c r="L162" s="68" t="s">
        <v>1257</v>
      </c>
      <c r="M162" s="63">
        <v>13.02</v>
      </c>
      <c r="N162" s="63">
        <v>0.1085</v>
      </c>
      <c r="O162" s="31"/>
      <c r="P162" s="31"/>
      <c r="Q162" s="31"/>
      <c r="R162" s="188" t="s">
        <v>1306</v>
      </c>
      <c r="S162" s="31"/>
      <c r="T162" s="31"/>
      <c r="U162" s="31"/>
      <c r="V162" s="31"/>
      <c r="W162" s="31"/>
      <c r="X162" s="31"/>
      <c r="Y162" s="314"/>
      <c r="Z162" s="315"/>
      <c r="AA162" s="315"/>
      <c r="AB162" s="315"/>
      <c r="AC162" s="315"/>
    </row>
    <row r="163" spans="1:29" ht="51" x14ac:dyDescent="0.25">
      <c r="A163" s="131">
        <v>448</v>
      </c>
      <c r="B163" s="59" t="s">
        <v>424</v>
      </c>
      <c r="C163" s="69" t="s">
        <v>1504</v>
      </c>
      <c r="D163" s="59" t="s">
        <v>422</v>
      </c>
      <c r="E163" s="194" t="s">
        <v>1395</v>
      </c>
      <c r="F163" s="111" t="s">
        <v>958</v>
      </c>
      <c r="G163" s="111" t="s">
        <v>967</v>
      </c>
      <c r="H163" s="112">
        <v>23.82</v>
      </c>
      <c r="I163" s="111">
        <f>H163/192</f>
        <v>0.12406250000000001</v>
      </c>
      <c r="J163" s="68" t="s">
        <v>1258</v>
      </c>
      <c r="K163" s="26" t="s">
        <v>1256</v>
      </c>
      <c r="L163" s="68" t="s">
        <v>1208</v>
      </c>
      <c r="M163" s="63">
        <v>19.380000000000003</v>
      </c>
      <c r="N163" s="63">
        <v>0.13458333333333336</v>
      </c>
      <c r="O163" s="31"/>
      <c r="P163" s="31"/>
      <c r="Q163" s="31"/>
      <c r="R163" s="188" t="s">
        <v>1306</v>
      </c>
      <c r="S163" s="31"/>
      <c r="T163" s="31"/>
      <c r="U163" s="31"/>
      <c r="V163" s="31"/>
      <c r="W163" s="31"/>
      <c r="X163" s="31"/>
      <c r="Y163" s="314"/>
      <c r="Z163" s="315"/>
      <c r="AA163" s="315"/>
      <c r="AB163" s="315"/>
      <c r="AC163" s="315"/>
    </row>
    <row r="164" spans="1:29" ht="15.75" x14ac:dyDescent="0.25">
      <c r="A164" s="131">
        <v>449</v>
      </c>
      <c r="B164" s="59" t="s">
        <v>426</v>
      </c>
      <c r="C164" s="78" t="s">
        <v>341</v>
      </c>
      <c r="D164" s="59" t="s">
        <v>427</v>
      </c>
      <c r="E164" s="194"/>
      <c r="F164" s="111" t="s">
        <v>953</v>
      </c>
      <c r="G164" s="111" t="s">
        <v>968</v>
      </c>
      <c r="H164" s="112">
        <v>19.43</v>
      </c>
      <c r="I164" s="111"/>
      <c r="J164" s="68" t="s">
        <v>1200</v>
      </c>
      <c r="K164" s="26" t="s">
        <v>30</v>
      </c>
      <c r="L164" s="68" t="s">
        <v>1244</v>
      </c>
      <c r="M164" s="63">
        <v>21.060000000000002</v>
      </c>
      <c r="N164" s="63">
        <v>0.14625000000000002</v>
      </c>
      <c r="O164" s="31"/>
      <c r="P164" s="31"/>
      <c r="Q164" s="31"/>
      <c r="R164" s="188" t="s">
        <v>1306</v>
      </c>
      <c r="S164" s="31"/>
      <c r="T164" s="31"/>
      <c r="U164" s="31"/>
      <c r="V164" s="31"/>
      <c r="W164" s="31"/>
      <c r="X164" s="31"/>
      <c r="Y164" s="314"/>
      <c r="Z164" s="315"/>
      <c r="AA164" s="315"/>
      <c r="AB164" s="315"/>
      <c r="AC164" s="315"/>
    </row>
    <row r="165" spans="1:29" ht="15.75" x14ac:dyDescent="0.25">
      <c r="A165" s="131">
        <v>450</v>
      </c>
      <c r="B165" s="59" t="s">
        <v>429</v>
      </c>
      <c r="C165" s="78" t="s">
        <v>341</v>
      </c>
      <c r="D165" s="59" t="s">
        <v>427</v>
      </c>
      <c r="E165" s="195"/>
      <c r="F165" s="66"/>
      <c r="G165" s="66"/>
      <c r="H165" s="67" t="s">
        <v>853</v>
      </c>
      <c r="I165" s="66"/>
      <c r="J165" s="113" t="s">
        <v>1066</v>
      </c>
      <c r="K165" s="114" t="s">
        <v>362</v>
      </c>
      <c r="L165" s="113" t="s">
        <v>1259</v>
      </c>
      <c r="M165" s="108">
        <v>25.03</v>
      </c>
      <c r="N165" s="108">
        <v>0.34763888888888889</v>
      </c>
      <c r="O165" s="31"/>
      <c r="P165" s="31"/>
      <c r="Q165" s="31"/>
      <c r="R165" s="188" t="s">
        <v>1306</v>
      </c>
      <c r="S165" s="31"/>
      <c r="T165" s="31"/>
      <c r="U165" s="31"/>
      <c r="V165" s="31"/>
      <c r="W165" s="31"/>
      <c r="X165" s="31"/>
      <c r="Y165" s="314"/>
      <c r="Z165" s="315"/>
      <c r="AA165" s="315"/>
      <c r="AB165" s="315"/>
      <c r="AC165" s="315"/>
    </row>
    <row r="166" spans="1:29" ht="76.5" x14ac:dyDescent="0.25">
      <c r="B166" s="72" t="s">
        <v>430</v>
      </c>
      <c r="C166" s="73" t="s">
        <v>1505</v>
      </c>
      <c r="D166" s="73"/>
      <c r="E166" s="195"/>
      <c r="F166" s="66"/>
      <c r="G166" s="66"/>
      <c r="H166" s="67"/>
      <c r="I166" s="66"/>
      <c r="J166" s="68"/>
      <c r="K166" s="26"/>
      <c r="L166" s="68"/>
      <c r="M166" s="63" t="s">
        <v>853</v>
      </c>
      <c r="N166" s="63" t="s">
        <v>1077</v>
      </c>
      <c r="O166" s="31"/>
      <c r="P166" s="31"/>
      <c r="Q166" s="31"/>
      <c r="R166" s="188" t="s">
        <v>1306</v>
      </c>
      <c r="S166" s="31"/>
      <c r="T166" s="31"/>
      <c r="U166" s="31"/>
      <c r="V166" s="31"/>
      <c r="W166" s="31"/>
      <c r="X166" s="31"/>
      <c r="Y166" s="314"/>
      <c r="Z166" s="315"/>
      <c r="AA166" s="315"/>
      <c r="AB166" s="315"/>
      <c r="AC166" s="315"/>
    </row>
    <row r="167" spans="1:29" ht="15.75" x14ac:dyDescent="0.25">
      <c r="A167" s="131">
        <v>501</v>
      </c>
      <c r="B167" s="59" t="s">
        <v>431</v>
      </c>
      <c r="C167" s="69" t="s">
        <v>432</v>
      </c>
      <c r="D167" s="59" t="s">
        <v>433</v>
      </c>
      <c r="E167" s="195"/>
      <c r="F167" s="66"/>
      <c r="G167" s="66"/>
      <c r="H167" s="67" t="s">
        <v>853</v>
      </c>
      <c r="I167" s="66"/>
      <c r="J167" s="113">
        <v>1</v>
      </c>
      <c r="K167" s="114" t="s">
        <v>433</v>
      </c>
      <c r="L167" s="113" t="s">
        <v>289</v>
      </c>
      <c r="M167" s="108">
        <v>55.589999999999996</v>
      </c>
      <c r="N167" s="108">
        <v>1.853</v>
      </c>
      <c r="O167" s="31"/>
      <c r="P167" s="31"/>
      <c r="Q167" s="31"/>
      <c r="R167" s="188" t="s">
        <v>1306</v>
      </c>
      <c r="S167" s="31"/>
      <c r="T167" s="31"/>
      <c r="U167" s="31"/>
      <c r="V167" s="31"/>
      <c r="W167" s="31"/>
      <c r="X167" s="31"/>
      <c r="Y167" s="314"/>
      <c r="Z167" s="315"/>
      <c r="AA167" s="315"/>
      <c r="AB167" s="315"/>
      <c r="AC167" s="315"/>
    </row>
    <row r="168" spans="1:29" ht="76.5" x14ac:dyDescent="0.25">
      <c r="A168" s="131">
        <v>502</v>
      </c>
      <c r="B168" s="59" t="s">
        <v>434</v>
      </c>
      <c r="C168" s="59"/>
      <c r="D168" s="59" t="s">
        <v>435</v>
      </c>
      <c r="E168" s="194"/>
      <c r="F168" s="111" t="s">
        <v>883</v>
      </c>
      <c r="G168" s="111" t="s">
        <v>462</v>
      </c>
      <c r="H168" s="112">
        <v>29.51</v>
      </c>
      <c r="I168" s="111">
        <f>H168/4</f>
        <v>7.3775000000000004</v>
      </c>
      <c r="J168" s="68"/>
      <c r="K168" s="26" t="s">
        <v>1260</v>
      </c>
      <c r="L168" s="68" t="s">
        <v>1190</v>
      </c>
      <c r="M168" s="63">
        <v>30.39</v>
      </c>
      <c r="N168" s="63">
        <v>7.5975000000000001</v>
      </c>
      <c r="O168" s="31"/>
      <c r="P168" s="31"/>
      <c r="Q168" s="31"/>
      <c r="R168" s="188" t="s">
        <v>1306</v>
      </c>
      <c r="S168" s="31"/>
      <c r="T168" s="31"/>
      <c r="U168" s="31"/>
      <c r="V168" s="31"/>
      <c r="W168" s="31"/>
      <c r="X168" s="31"/>
      <c r="Y168" s="314"/>
      <c r="Z168" s="315"/>
      <c r="AA168" s="315"/>
      <c r="AB168" s="315"/>
      <c r="AC168" s="315"/>
    </row>
    <row r="169" spans="1:29" ht="15.75" x14ac:dyDescent="0.25">
      <c r="A169" s="131">
        <v>503</v>
      </c>
      <c r="B169" s="59" t="s">
        <v>437</v>
      </c>
      <c r="C169" s="59" t="s">
        <v>1506</v>
      </c>
      <c r="D169" s="59" t="s">
        <v>438</v>
      </c>
      <c r="E169" s="194"/>
      <c r="F169" s="111" t="s">
        <v>957</v>
      </c>
      <c r="G169" s="111" t="s">
        <v>969</v>
      </c>
      <c r="H169" s="112">
        <v>39.81</v>
      </c>
      <c r="I169" s="111"/>
      <c r="J169" s="68"/>
      <c r="K169" s="26" t="s">
        <v>1261</v>
      </c>
      <c r="L169" s="68" t="s">
        <v>1262</v>
      </c>
      <c r="M169" s="63">
        <v>39.85</v>
      </c>
      <c r="N169" s="63">
        <v>6.6416666666666666</v>
      </c>
      <c r="O169" s="31"/>
      <c r="P169" s="31"/>
      <c r="Q169" s="31"/>
      <c r="R169" s="188" t="s">
        <v>1306</v>
      </c>
      <c r="S169" s="31"/>
      <c r="T169" s="31"/>
      <c r="U169" s="31"/>
      <c r="V169" s="31"/>
      <c r="W169" s="31"/>
      <c r="X169" s="31"/>
      <c r="Y169" s="314"/>
      <c r="Z169" s="315"/>
      <c r="AA169" s="315"/>
      <c r="AB169" s="315"/>
      <c r="AC169" s="315"/>
    </row>
    <row r="170" spans="1:29" ht="51" x14ac:dyDescent="0.25">
      <c r="A170" s="131">
        <v>504</v>
      </c>
      <c r="B170" s="59" t="s">
        <v>437</v>
      </c>
      <c r="C170" s="59" t="s">
        <v>1507</v>
      </c>
      <c r="D170" s="59" t="s">
        <v>440</v>
      </c>
      <c r="E170" s="195"/>
      <c r="F170" s="66" t="s">
        <v>883</v>
      </c>
      <c r="G170" s="66" t="s">
        <v>200</v>
      </c>
      <c r="H170" s="67">
        <v>38.51</v>
      </c>
      <c r="I170" s="66">
        <f>H170/6</f>
        <v>6.418333333333333</v>
      </c>
      <c r="J170" s="113"/>
      <c r="K170" s="114" t="s">
        <v>1263</v>
      </c>
      <c r="L170" s="113" t="s">
        <v>200</v>
      </c>
      <c r="M170" s="108">
        <v>37.1</v>
      </c>
      <c r="N170" s="108">
        <v>6.1833333333333336</v>
      </c>
      <c r="O170" s="31"/>
      <c r="P170" s="31"/>
      <c r="Q170" s="31"/>
      <c r="R170" s="188" t="s">
        <v>1306</v>
      </c>
      <c r="S170" s="31"/>
      <c r="T170" s="31"/>
      <c r="U170" s="31"/>
      <c r="V170" s="31"/>
      <c r="W170" s="31"/>
      <c r="X170" s="31"/>
      <c r="Y170" s="314"/>
      <c r="Z170" s="315"/>
      <c r="AA170" s="315"/>
      <c r="AB170" s="315"/>
      <c r="AC170" s="315"/>
    </row>
    <row r="171" spans="1:29" ht="15.75" x14ac:dyDescent="0.25">
      <c r="A171" s="131">
        <v>505</v>
      </c>
      <c r="B171" s="59" t="s">
        <v>441</v>
      </c>
      <c r="C171" s="59" t="s">
        <v>442</v>
      </c>
      <c r="D171" s="59" t="s">
        <v>438</v>
      </c>
      <c r="E171" s="195"/>
      <c r="F171" s="66" t="s">
        <v>957</v>
      </c>
      <c r="G171" s="66" t="s">
        <v>969</v>
      </c>
      <c r="H171" s="67">
        <v>38.81</v>
      </c>
      <c r="I171" s="66">
        <f>H171/6</f>
        <v>6.4683333333333337</v>
      </c>
      <c r="J171" s="113"/>
      <c r="K171" s="114" t="s">
        <v>1261</v>
      </c>
      <c r="L171" s="113" t="s">
        <v>1262</v>
      </c>
      <c r="M171" s="108">
        <v>38.72</v>
      </c>
      <c r="N171" s="108">
        <v>6.4533333333333331</v>
      </c>
      <c r="O171" s="31"/>
      <c r="P171" s="31"/>
      <c r="Q171" s="31"/>
      <c r="R171" s="188" t="s">
        <v>1306</v>
      </c>
      <c r="S171" s="31"/>
      <c r="T171" s="31"/>
      <c r="U171" s="31"/>
      <c r="V171" s="31"/>
      <c r="W171" s="31"/>
      <c r="X171" s="31"/>
      <c r="Y171" s="314"/>
      <c r="Z171" s="315"/>
      <c r="AA171" s="315"/>
      <c r="AB171" s="315"/>
      <c r="AC171" s="315"/>
    </row>
    <row r="172" spans="1:29" ht="51" x14ac:dyDescent="0.25">
      <c r="A172" s="131">
        <v>506</v>
      </c>
      <c r="B172" s="59" t="s">
        <v>441</v>
      </c>
      <c r="C172" s="59" t="s">
        <v>1508</v>
      </c>
      <c r="D172" s="59" t="s">
        <v>440</v>
      </c>
      <c r="E172" s="194"/>
      <c r="F172" s="111" t="s">
        <v>883</v>
      </c>
      <c r="G172" s="111" t="s">
        <v>200</v>
      </c>
      <c r="H172" s="112">
        <v>38.92</v>
      </c>
      <c r="I172" s="111">
        <f>H172/6</f>
        <v>6.4866666666666672</v>
      </c>
      <c r="J172" s="113"/>
      <c r="K172" s="26" t="s">
        <v>1263</v>
      </c>
      <c r="L172" s="68" t="s">
        <v>200</v>
      </c>
      <c r="M172" s="63">
        <v>41.739999999999995</v>
      </c>
      <c r="N172" s="63">
        <v>6.9566666666666661</v>
      </c>
      <c r="O172" s="31"/>
      <c r="P172" s="31"/>
      <c r="Q172" s="31"/>
      <c r="R172" s="188" t="s">
        <v>1306</v>
      </c>
      <c r="S172" s="31"/>
      <c r="T172" s="31"/>
      <c r="U172" s="31"/>
      <c r="V172" s="31"/>
      <c r="W172" s="31"/>
      <c r="X172" s="31"/>
      <c r="Y172" s="314"/>
      <c r="Z172" s="315"/>
      <c r="AA172" s="315"/>
      <c r="AB172" s="315"/>
      <c r="AC172" s="315"/>
    </row>
    <row r="173" spans="1:29" ht="15.75" x14ac:dyDescent="0.25">
      <c r="A173" s="131">
        <v>507</v>
      </c>
      <c r="B173" s="59" t="s">
        <v>443</v>
      </c>
      <c r="C173" s="59" t="s">
        <v>444</v>
      </c>
      <c r="D173" s="59" t="s">
        <v>433</v>
      </c>
      <c r="E173" s="195"/>
      <c r="F173" s="66"/>
      <c r="G173" s="66"/>
      <c r="H173" s="67" t="s">
        <v>853</v>
      </c>
      <c r="I173" s="66"/>
      <c r="J173" s="113">
        <v>1</v>
      </c>
      <c r="K173" s="114" t="s">
        <v>433</v>
      </c>
      <c r="L173" s="113" t="s">
        <v>289</v>
      </c>
      <c r="M173" s="108">
        <v>59.15</v>
      </c>
      <c r="N173" s="108">
        <v>1.9716666666666667</v>
      </c>
      <c r="O173" s="31"/>
      <c r="P173" s="31"/>
      <c r="Q173" s="31"/>
      <c r="R173" s="188" t="s">
        <v>1306</v>
      </c>
      <c r="S173" s="31"/>
      <c r="T173" s="31"/>
      <c r="U173" s="31"/>
      <c r="V173" s="31"/>
      <c r="W173" s="31"/>
      <c r="X173" s="31"/>
      <c r="Y173" s="314"/>
      <c r="Z173" s="315"/>
      <c r="AA173" s="315"/>
      <c r="AB173" s="315"/>
      <c r="AC173" s="315"/>
    </row>
    <row r="174" spans="1:29" ht="51" x14ac:dyDescent="0.25">
      <c r="A174" s="131">
        <v>508</v>
      </c>
      <c r="B174" s="80" t="s">
        <v>445</v>
      </c>
      <c r="C174" s="69" t="s">
        <v>1509</v>
      </c>
      <c r="D174" s="59" t="s">
        <v>446</v>
      </c>
      <c r="E174" s="194"/>
      <c r="F174" s="111" t="s">
        <v>970</v>
      </c>
      <c r="G174" s="111" t="s">
        <v>971</v>
      </c>
      <c r="H174" s="112" t="s">
        <v>972</v>
      </c>
      <c r="I174" s="111" t="s">
        <v>1545</v>
      </c>
      <c r="J174" s="68"/>
      <c r="K174" s="26" t="s">
        <v>1264</v>
      </c>
      <c r="L174" s="26" t="s">
        <v>1265</v>
      </c>
      <c r="M174" s="70" t="s">
        <v>1266</v>
      </c>
      <c r="N174" s="227"/>
      <c r="O174" s="31"/>
      <c r="P174" s="31"/>
      <c r="Q174" s="31"/>
      <c r="R174" s="188" t="s">
        <v>1306</v>
      </c>
      <c r="S174" s="31"/>
      <c r="T174" s="31"/>
      <c r="U174" s="31"/>
      <c r="V174" s="31"/>
      <c r="W174" s="31"/>
      <c r="X174" s="31"/>
      <c r="Y174" s="314"/>
      <c r="Z174" s="315"/>
      <c r="AA174" s="315"/>
      <c r="AB174" s="315"/>
      <c r="AC174" s="315"/>
    </row>
    <row r="175" spans="1:29" ht="63.75" x14ac:dyDescent="0.25">
      <c r="A175" s="131">
        <v>509</v>
      </c>
      <c r="B175" s="59" t="s">
        <v>448</v>
      </c>
      <c r="C175" s="69" t="s">
        <v>1510</v>
      </c>
      <c r="D175" s="59" t="s">
        <v>446</v>
      </c>
      <c r="E175" s="194"/>
      <c r="F175" s="111" t="s">
        <v>973</v>
      </c>
      <c r="G175" s="111" t="s">
        <v>974</v>
      </c>
      <c r="H175" s="112" t="s">
        <v>975</v>
      </c>
      <c r="I175" s="111"/>
      <c r="J175" s="68"/>
      <c r="K175" s="26" t="s">
        <v>1267</v>
      </c>
      <c r="L175" s="26" t="s">
        <v>1268</v>
      </c>
      <c r="M175" s="70" t="s">
        <v>1269</v>
      </c>
      <c r="N175" s="63"/>
      <c r="O175" s="31"/>
      <c r="P175" s="31"/>
      <c r="Q175" s="31"/>
      <c r="R175" s="188" t="s">
        <v>1306</v>
      </c>
      <c r="S175" s="31"/>
      <c r="T175" s="31"/>
      <c r="U175" s="31"/>
      <c r="V175" s="31"/>
      <c r="W175" s="31"/>
      <c r="X175" s="31"/>
      <c r="Y175" s="314"/>
      <c r="Z175" s="315"/>
      <c r="AA175" s="315"/>
      <c r="AB175" s="315"/>
      <c r="AC175" s="315"/>
    </row>
    <row r="176" spans="1:29" ht="51" x14ac:dyDescent="0.25">
      <c r="A176" s="131">
        <v>510</v>
      </c>
      <c r="B176" s="59" t="s">
        <v>449</v>
      </c>
      <c r="C176" s="59" t="s">
        <v>450</v>
      </c>
      <c r="D176" s="59" t="s">
        <v>451</v>
      </c>
      <c r="E176" s="195"/>
      <c r="F176" s="66" t="s">
        <v>976</v>
      </c>
      <c r="G176" s="66" t="s">
        <v>462</v>
      </c>
      <c r="H176" s="67">
        <v>34.6</v>
      </c>
      <c r="I176" s="66">
        <f>H176/4</f>
        <v>8.65</v>
      </c>
      <c r="J176" s="113"/>
      <c r="K176" s="114" t="s">
        <v>1270</v>
      </c>
      <c r="L176" s="113" t="s">
        <v>1271</v>
      </c>
      <c r="M176" s="108">
        <v>52.93</v>
      </c>
      <c r="N176" s="108">
        <v>4.4108333333333336</v>
      </c>
      <c r="O176" s="31"/>
      <c r="P176" s="31"/>
      <c r="Q176" s="31"/>
      <c r="R176" s="188" t="s">
        <v>1306</v>
      </c>
      <c r="S176" s="31"/>
      <c r="T176" s="31"/>
      <c r="U176" s="31"/>
      <c r="V176" s="31"/>
      <c r="W176" s="31"/>
      <c r="X176" s="31"/>
      <c r="Y176" s="314"/>
      <c r="Z176" s="315"/>
      <c r="AA176" s="315"/>
      <c r="AB176" s="315"/>
      <c r="AC176" s="315"/>
    </row>
    <row r="177" spans="1:29" ht="38.25" x14ac:dyDescent="0.25">
      <c r="A177" s="131">
        <v>511</v>
      </c>
      <c r="B177" s="59" t="s">
        <v>452</v>
      </c>
      <c r="C177" s="59" t="s">
        <v>453</v>
      </c>
      <c r="D177" s="59" t="s">
        <v>454</v>
      </c>
      <c r="E177" s="194"/>
      <c r="F177" s="111" t="s">
        <v>977</v>
      </c>
      <c r="G177" s="111" t="s">
        <v>978</v>
      </c>
      <c r="H177" s="112">
        <v>23.88</v>
      </c>
      <c r="I177" s="111">
        <f>H177/336</f>
        <v>7.1071428571428563E-2</v>
      </c>
      <c r="J177" s="68"/>
      <c r="K177" s="26" t="s">
        <v>433</v>
      </c>
      <c r="L177" s="68" t="s">
        <v>70</v>
      </c>
      <c r="M177" s="63">
        <v>47.04</v>
      </c>
      <c r="N177" s="63">
        <f>0.144</f>
        <v>0.14399999999999999</v>
      </c>
      <c r="O177" s="31"/>
      <c r="P177" s="31"/>
      <c r="Q177" s="31"/>
      <c r="R177" s="188" t="s">
        <v>1306</v>
      </c>
      <c r="S177" s="31"/>
      <c r="T177" s="31"/>
      <c r="U177" s="31"/>
      <c r="V177" s="31"/>
      <c r="W177" s="31"/>
      <c r="X177" s="31"/>
      <c r="Y177" s="314"/>
      <c r="Z177" s="315"/>
      <c r="AA177" s="315"/>
      <c r="AB177" s="315"/>
      <c r="AC177" s="315"/>
    </row>
    <row r="178" spans="1:29" ht="15.75" x14ac:dyDescent="0.25">
      <c r="A178" s="131">
        <v>512</v>
      </c>
      <c r="B178" s="59" t="s">
        <v>455</v>
      </c>
      <c r="C178" s="59" t="s">
        <v>456</v>
      </c>
      <c r="D178" s="59" t="s">
        <v>457</v>
      </c>
      <c r="E178" s="194"/>
      <c r="F178" s="111" t="s">
        <v>979</v>
      </c>
      <c r="G178" s="111" t="s">
        <v>980</v>
      </c>
      <c r="H178" s="112">
        <v>15.84</v>
      </c>
      <c r="I178" s="111">
        <f>H178/24</f>
        <v>0.66</v>
      </c>
      <c r="J178" s="68"/>
      <c r="K178" s="26" t="s">
        <v>457</v>
      </c>
      <c r="L178" s="68" t="s">
        <v>1272</v>
      </c>
      <c r="M178" s="63">
        <v>16.420000000000002</v>
      </c>
      <c r="N178" s="63">
        <v>0.6841666666666667</v>
      </c>
      <c r="O178" s="31"/>
      <c r="P178" s="31"/>
      <c r="Q178" s="31"/>
      <c r="R178" s="188" t="s">
        <v>1306</v>
      </c>
      <c r="S178" s="31"/>
      <c r="T178" s="31"/>
      <c r="U178" s="31"/>
      <c r="V178" s="31"/>
      <c r="W178" s="31"/>
      <c r="X178" s="31"/>
      <c r="Y178" s="314"/>
      <c r="Z178" s="315"/>
      <c r="AA178" s="315"/>
      <c r="AB178" s="315"/>
      <c r="AC178" s="315"/>
    </row>
    <row r="179" spans="1:29" ht="38.25" x14ac:dyDescent="0.25">
      <c r="A179" s="131">
        <v>513</v>
      </c>
      <c r="B179" s="59" t="s">
        <v>459</v>
      </c>
      <c r="C179" s="59" t="s">
        <v>460</v>
      </c>
      <c r="D179" s="59" t="s">
        <v>461</v>
      </c>
      <c r="E179" s="194"/>
      <c r="F179" s="111" t="s">
        <v>981</v>
      </c>
      <c r="G179" s="111" t="s">
        <v>462</v>
      </c>
      <c r="H179" s="112">
        <v>44.5</v>
      </c>
      <c r="I179" s="111">
        <f>H179/4</f>
        <v>11.125</v>
      </c>
      <c r="J179" s="68"/>
      <c r="K179" s="26"/>
      <c r="L179" s="68"/>
      <c r="M179" s="63" t="s">
        <v>853</v>
      </c>
      <c r="N179" s="63" t="s">
        <v>1077</v>
      </c>
      <c r="O179" s="31"/>
      <c r="P179" s="31"/>
      <c r="Q179" s="31"/>
      <c r="R179" s="188" t="s">
        <v>1306</v>
      </c>
      <c r="S179" s="31"/>
      <c r="T179" s="31"/>
      <c r="U179" s="31"/>
      <c r="V179" s="31"/>
      <c r="W179" s="31"/>
      <c r="X179" s="31"/>
      <c r="Y179" s="314"/>
      <c r="Z179" s="315"/>
      <c r="AA179" s="315"/>
      <c r="AB179" s="315"/>
      <c r="AC179" s="315"/>
    </row>
    <row r="180" spans="1:29" ht="25.5" x14ac:dyDescent="0.25">
      <c r="A180" s="131">
        <v>514</v>
      </c>
      <c r="B180" s="59" t="s">
        <v>463</v>
      </c>
      <c r="C180" s="59" t="s">
        <v>464</v>
      </c>
      <c r="D180" s="59" t="s">
        <v>246</v>
      </c>
      <c r="E180" s="195"/>
      <c r="F180" s="66" t="s">
        <v>883</v>
      </c>
      <c r="G180" s="66" t="s">
        <v>200</v>
      </c>
      <c r="H180" s="67">
        <v>21.88</v>
      </c>
      <c r="I180" s="66">
        <f>H180/6</f>
        <v>3.6466666666666665</v>
      </c>
      <c r="J180" s="113"/>
      <c r="K180" s="114" t="s">
        <v>30</v>
      </c>
      <c r="L180" s="113" t="s">
        <v>1273</v>
      </c>
      <c r="M180" s="108">
        <v>21.8</v>
      </c>
      <c r="N180" s="108">
        <v>3.6333333333333333</v>
      </c>
      <c r="O180" s="31"/>
      <c r="P180" s="31"/>
      <c r="Q180" s="31"/>
      <c r="R180" s="188" t="s">
        <v>1306</v>
      </c>
      <c r="S180" s="31"/>
      <c r="T180" s="31"/>
      <c r="U180" s="31"/>
      <c r="V180" s="31"/>
      <c r="W180" s="31"/>
      <c r="X180" s="31"/>
      <c r="Y180" s="314"/>
      <c r="Z180" s="315"/>
      <c r="AA180" s="315"/>
      <c r="AB180" s="315"/>
      <c r="AC180" s="315"/>
    </row>
    <row r="181" spans="1:29" ht="15.75" x14ac:dyDescent="0.25">
      <c r="A181" s="131">
        <v>515</v>
      </c>
      <c r="B181" s="59" t="s">
        <v>465</v>
      </c>
      <c r="C181" s="59" t="s">
        <v>466</v>
      </c>
      <c r="D181" s="59" t="s">
        <v>433</v>
      </c>
      <c r="E181" s="195"/>
      <c r="F181" s="66"/>
      <c r="G181" s="66"/>
      <c r="H181" s="67" t="s">
        <v>853</v>
      </c>
      <c r="I181" s="66"/>
      <c r="J181" s="113"/>
      <c r="K181" s="114" t="s">
        <v>433</v>
      </c>
      <c r="L181" s="113" t="s">
        <v>289</v>
      </c>
      <c r="M181" s="108">
        <v>59.18</v>
      </c>
      <c r="N181" s="108">
        <v>1.9726666666666666</v>
      </c>
      <c r="O181" s="31"/>
      <c r="P181" s="31"/>
      <c r="Q181" s="31"/>
      <c r="R181" s="188" t="s">
        <v>1306</v>
      </c>
      <c r="S181" s="31"/>
      <c r="T181" s="31"/>
      <c r="U181" s="31"/>
      <c r="V181" s="31"/>
      <c r="W181" s="31"/>
      <c r="X181" s="31"/>
      <c r="Y181" s="314"/>
      <c r="Z181" s="315"/>
      <c r="AA181" s="315"/>
      <c r="AB181" s="315"/>
      <c r="AC181" s="315"/>
    </row>
    <row r="182" spans="1:29" ht="38.25" x14ac:dyDescent="0.25">
      <c r="A182" s="131">
        <v>516</v>
      </c>
      <c r="B182" s="59" t="s">
        <v>467</v>
      </c>
      <c r="C182" s="59" t="s">
        <v>468</v>
      </c>
      <c r="D182" s="59" t="s">
        <v>469</v>
      </c>
      <c r="E182" s="194"/>
      <c r="F182" s="111" t="s">
        <v>883</v>
      </c>
      <c r="G182" s="111" t="s">
        <v>470</v>
      </c>
      <c r="H182" s="112">
        <v>27.86</v>
      </c>
      <c r="I182" s="111">
        <f>H182/5</f>
        <v>5.5720000000000001</v>
      </c>
      <c r="J182" s="68"/>
      <c r="K182" s="26"/>
      <c r="L182" s="68"/>
      <c r="M182" s="63" t="s">
        <v>853</v>
      </c>
      <c r="N182" s="63" t="s">
        <v>1077</v>
      </c>
      <c r="O182" s="31"/>
      <c r="P182" s="31"/>
      <c r="Q182" s="31"/>
      <c r="R182" s="188" t="s">
        <v>1306</v>
      </c>
      <c r="S182" s="31"/>
      <c r="T182" s="31"/>
      <c r="U182" s="31"/>
      <c r="V182" s="31"/>
      <c r="W182" s="31"/>
      <c r="X182" s="31"/>
      <c r="Y182" s="314"/>
      <c r="Z182" s="315"/>
      <c r="AA182" s="315"/>
      <c r="AB182" s="315"/>
      <c r="AC182" s="315"/>
    </row>
    <row r="183" spans="1:29" ht="38.25" x14ac:dyDescent="0.25">
      <c r="A183" s="131">
        <v>517</v>
      </c>
      <c r="B183" s="59" t="s">
        <v>471</v>
      </c>
      <c r="C183" s="59" t="s">
        <v>472</v>
      </c>
      <c r="D183" s="59" t="s">
        <v>469</v>
      </c>
      <c r="E183" s="194"/>
      <c r="F183" s="111" t="s">
        <v>883</v>
      </c>
      <c r="G183" s="111" t="s">
        <v>470</v>
      </c>
      <c r="H183" s="112">
        <v>24.29</v>
      </c>
      <c r="I183" s="111">
        <f>H183/5</f>
        <v>4.8579999999999997</v>
      </c>
      <c r="J183" s="68"/>
      <c r="K183" s="26"/>
      <c r="L183" s="68"/>
      <c r="M183" s="63" t="s">
        <v>853</v>
      </c>
      <c r="N183" s="63" t="s">
        <v>1077</v>
      </c>
      <c r="O183" s="31"/>
      <c r="P183" s="31"/>
      <c r="Q183" s="31"/>
      <c r="R183" s="188" t="s">
        <v>1306</v>
      </c>
      <c r="S183" s="31"/>
      <c r="T183" s="31"/>
      <c r="U183" s="31"/>
      <c r="V183" s="31"/>
      <c r="W183" s="31"/>
      <c r="X183" s="31"/>
      <c r="Y183" s="314"/>
      <c r="Z183" s="315"/>
      <c r="AA183" s="315"/>
      <c r="AB183" s="315"/>
      <c r="AC183" s="315"/>
    </row>
    <row r="184" spans="1:29" ht="25.5" x14ac:dyDescent="0.25">
      <c r="A184" s="131">
        <v>518</v>
      </c>
      <c r="B184" s="59" t="s">
        <v>473</v>
      </c>
      <c r="C184" s="59" t="s">
        <v>474</v>
      </c>
      <c r="D184" s="59" t="s">
        <v>475</v>
      </c>
      <c r="E184" s="195"/>
      <c r="F184" s="66" t="s">
        <v>982</v>
      </c>
      <c r="G184" s="66" t="s">
        <v>983</v>
      </c>
      <c r="H184" s="67">
        <v>35.68</v>
      </c>
      <c r="I184" s="66">
        <v>0.16500000000000001</v>
      </c>
      <c r="J184" s="113"/>
      <c r="K184" s="114" t="s">
        <v>1274</v>
      </c>
      <c r="L184" s="113" t="s">
        <v>1275</v>
      </c>
      <c r="M184" s="108">
        <v>34.15</v>
      </c>
      <c r="N184" s="108">
        <v>8.8932291666666663E-2</v>
      </c>
      <c r="O184" s="31"/>
      <c r="P184" s="31"/>
      <c r="Q184" s="31"/>
      <c r="R184" s="188" t="s">
        <v>1306</v>
      </c>
      <c r="S184" s="31"/>
      <c r="T184" s="31"/>
      <c r="U184" s="31"/>
      <c r="V184" s="31"/>
      <c r="W184" s="31"/>
      <c r="X184" s="31"/>
      <c r="Y184" s="314"/>
      <c r="Z184" s="315"/>
      <c r="AA184" s="315"/>
      <c r="AB184" s="315"/>
      <c r="AC184" s="315"/>
    </row>
    <row r="185" spans="1:29" ht="25.5" x14ac:dyDescent="0.25">
      <c r="A185" s="131">
        <v>519</v>
      </c>
      <c r="B185" s="59" t="s">
        <v>477</v>
      </c>
      <c r="C185" s="59" t="s">
        <v>478</v>
      </c>
      <c r="D185" s="59" t="s">
        <v>479</v>
      </c>
      <c r="E185" s="194"/>
      <c r="F185" s="111" t="s">
        <v>984</v>
      </c>
      <c r="G185" s="111" t="s">
        <v>985</v>
      </c>
      <c r="H185" s="112">
        <v>39.78</v>
      </c>
      <c r="I185" s="111">
        <f>H185/12</f>
        <v>3.3149999999999999</v>
      </c>
      <c r="J185" s="68"/>
      <c r="K185" s="26" t="s">
        <v>1274</v>
      </c>
      <c r="L185" s="68" t="s">
        <v>1276</v>
      </c>
      <c r="M185" s="63">
        <v>42.309999999999995</v>
      </c>
      <c r="N185" s="63">
        <v>3.5258333333333329</v>
      </c>
      <c r="O185" s="31"/>
      <c r="P185" s="31"/>
      <c r="Q185" s="31"/>
      <c r="R185" s="188" t="s">
        <v>1306</v>
      </c>
      <c r="S185" s="31"/>
      <c r="T185" s="31"/>
      <c r="U185" s="31"/>
      <c r="V185" s="31"/>
      <c r="W185" s="31"/>
      <c r="X185" s="31"/>
      <c r="Y185" s="314"/>
      <c r="Z185" s="315"/>
      <c r="AA185" s="315"/>
      <c r="AB185" s="315"/>
      <c r="AC185" s="315"/>
    </row>
    <row r="186" spans="1:29" ht="25.5" x14ac:dyDescent="0.25">
      <c r="A186" s="131">
        <v>520</v>
      </c>
      <c r="B186" s="59" t="s">
        <v>481</v>
      </c>
      <c r="C186" s="59" t="s">
        <v>482</v>
      </c>
      <c r="D186" s="59" t="s">
        <v>483</v>
      </c>
      <c r="E186" s="195"/>
      <c r="F186" s="66" t="s">
        <v>982</v>
      </c>
      <c r="G186" s="66" t="s">
        <v>986</v>
      </c>
      <c r="H186" s="67">
        <v>29.75</v>
      </c>
      <c r="I186" s="66">
        <v>0.14299999999999999</v>
      </c>
      <c r="J186" s="113"/>
      <c r="K186" s="114" t="s">
        <v>1274</v>
      </c>
      <c r="L186" s="113" t="s">
        <v>1275</v>
      </c>
      <c r="M186" s="108">
        <v>27.150000000000002</v>
      </c>
      <c r="N186" s="108">
        <v>7.0703125000000006E-2</v>
      </c>
      <c r="O186" s="31"/>
      <c r="P186" s="31"/>
      <c r="Q186" s="31"/>
      <c r="R186" s="188" t="s">
        <v>1306</v>
      </c>
      <c r="S186" s="31"/>
      <c r="T186" s="31"/>
      <c r="U186" s="31"/>
      <c r="V186" s="31"/>
      <c r="W186" s="31"/>
      <c r="X186" s="31"/>
      <c r="Y186" s="314"/>
      <c r="Z186" s="315"/>
      <c r="AA186" s="315"/>
      <c r="AB186" s="315"/>
      <c r="AC186" s="315"/>
    </row>
    <row r="187" spans="1:29" ht="15.75" x14ac:dyDescent="0.25">
      <c r="A187" s="131">
        <v>521</v>
      </c>
      <c r="B187" s="59" t="s">
        <v>484</v>
      </c>
      <c r="C187" s="59" t="s">
        <v>485</v>
      </c>
      <c r="D187" s="59" t="s">
        <v>486</v>
      </c>
      <c r="E187" s="194"/>
      <c r="F187" s="111" t="s">
        <v>984</v>
      </c>
      <c r="G187" s="111" t="s">
        <v>985</v>
      </c>
      <c r="H187" s="112">
        <v>35.4</v>
      </c>
      <c r="I187" s="111">
        <f>H187/12</f>
        <v>2.9499999999999997</v>
      </c>
      <c r="J187" s="68"/>
      <c r="K187" s="26" t="s">
        <v>1274</v>
      </c>
      <c r="L187" s="68" t="s">
        <v>1276</v>
      </c>
      <c r="M187" s="63">
        <v>37.869999999999997</v>
      </c>
      <c r="N187" s="63">
        <v>3.1558333333333333</v>
      </c>
      <c r="O187" s="31"/>
      <c r="P187" s="31"/>
      <c r="Q187" s="31"/>
      <c r="R187" s="188" t="s">
        <v>1306</v>
      </c>
      <c r="S187" s="31"/>
      <c r="T187" s="31"/>
      <c r="U187" s="31"/>
      <c r="V187" s="31"/>
      <c r="W187" s="31"/>
      <c r="X187" s="31"/>
      <c r="Y187" s="314"/>
      <c r="Z187" s="315"/>
      <c r="AA187" s="315"/>
      <c r="AB187" s="315"/>
      <c r="AC187" s="315"/>
    </row>
    <row r="188" spans="1:29" ht="25.5" x14ac:dyDescent="0.25">
      <c r="A188" s="131">
        <v>522</v>
      </c>
      <c r="B188" s="59" t="s">
        <v>488</v>
      </c>
      <c r="C188" s="59" t="s">
        <v>478</v>
      </c>
      <c r="D188" s="59" t="s">
        <v>486</v>
      </c>
      <c r="E188" s="194"/>
      <c r="F188" s="111" t="s">
        <v>984</v>
      </c>
      <c r="G188" s="111" t="s">
        <v>985</v>
      </c>
      <c r="H188" s="112">
        <v>29.08</v>
      </c>
      <c r="I188" s="111">
        <f>H188/12</f>
        <v>2.4233333333333333</v>
      </c>
      <c r="J188" s="68"/>
      <c r="K188" s="26" t="s">
        <v>1274</v>
      </c>
      <c r="L188" s="68" t="s">
        <v>1276</v>
      </c>
      <c r="M188" s="63">
        <v>31.48</v>
      </c>
      <c r="N188" s="63">
        <v>2.6233333333333335</v>
      </c>
      <c r="O188" s="31"/>
      <c r="P188" s="31"/>
      <c r="Q188" s="31"/>
      <c r="R188" s="188" t="s">
        <v>1306</v>
      </c>
      <c r="S188" s="31"/>
      <c r="T188" s="31"/>
      <c r="U188" s="31"/>
      <c r="V188" s="31"/>
      <c r="W188" s="31"/>
      <c r="X188" s="31"/>
      <c r="Y188" s="314"/>
      <c r="Z188" s="315"/>
      <c r="AA188" s="315"/>
      <c r="AB188" s="315"/>
      <c r="AC188" s="315"/>
    </row>
    <row r="189" spans="1:29" ht="25.5" x14ac:dyDescent="0.25">
      <c r="A189" s="131">
        <v>523</v>
      </c>
      <c r="B189" s="59" t="s">
        <v>489</v>
      </c>
      <c r="C189" s="59" t="s">
        <v>482</v>
      </c>
      <c r="D189" s="75" t="s">
        <v>475</v>
      </c>
      <c r="E189" s="195"/>
      <c r="F189" s="66" t="s">
        <v>982</v>
      </c>
      <c r="G189" s="66" t="s">
        <v>987</v>
      </c>
      <c r="H189" s="67">
        <v>33.76</v>
      </c>
      <c r="I189" s="66">
        <v>0.183</v>
      </c>
      <c r="J189" s="113"/>
      <c r="K189" s="114" t="s">
        <v>1274</v>
      </c>
      <c r="L189" s="113" t="s">
        <v>1275</v>
      </c>
      <c r="M189" s="108">
        <v>34.989999999999995</v>
      </c>
      <c r="N189" s="108">
        <v>9.1119791666666658E-2</v>
      </c>
      <c r="O189" s="31"/>
      <c r="P189" s="31"/>
      <c r="Q189" s="31"/>
      <c r="R189" s="188" t="s">
        <v>1306</v>
      </c>
      <c r="S189" s="31"/>
      <c r="T189" s="31"/>
      <c r="U189" s="31"/>
      <c r="V189" s="31"/>
      <c r="W189" s="31"/>
      <c r="X189" s="31"/>
      <c r="Y189" s="314"/>
      <c r="Z189" s="315"/>
      <c r="AA189" s="315"/>
      <c r="AB189" s="315"/>
      <c r="AC189" s="315"/>
    </row>
    <row r="190" spans="1:29" ht="25.5" x14ac:dyDescent="0.25">
      <c r="A190" s="131">
        <v>524</v>
      </c>
      <c r="B190" s="59" t="s">
        <v>490</v>
      </c>
      <c r="C190" s="59"/>
      <c r="D190" s="59" t="s">
        <v>246</v>
      </c>
      <c r="E190" s="194"/>
      <c r="F190" s="111" t="s">
        <v>988</v>
      </c>
      <c r="G190" s="111" t="s">
        <v>989</v>
      </c>
      <c r="H190" s="112">
        <v>17.88</v>
      </c>
      <c r="I190" s="111">
        <f>H190/500</f>
        <v>3.576E-2</v>
      </c>
      <c r="J190" s="68"/>
      <c r="K190" s="26" t="s">
        <v>1168</v>
      </c>
      <c r="L190" s="68" t="s">
        <v>1277</v>
      </c>
      <c r="M190" s="63">
        <v>6.4799999999999995</v>
      </c>
      <c r="N190" s="63">
        <v>3.2399999999999998E-2</v>
      </c>
      <c r="O190" s="31"/>
      <c r="P190" s="31"/>
      <c r="Q190" s="31"/>
      <c r="R190" s="188" t="s">
        <v>1306</v>
      </c>
      <c r="S190" s="31"/>
      <c r="T190" s="31"/>
      <c r="U190" s="31"/>
      <c r="V190" s="31"/>
      <c r="W190" s="31"/>
      <c r="X190" s="31"/>
      <c r="Y190" s="314"/>
      <c r="Z190" s="315"/>
      <c r="AA190" s="315"/>
      <c r="AB190" s="315"/>
      <c r="AC190" s="315"/>
    </row>
    <row r="191" spans="1:29" ht="38.25" x14ac:dyDescent="0.25">
      <c r="B191" s="72" t="s">
        <v>492</v>
      </c>
      <c r="C191" s="73" t="s">
        <v>1511</v>
      </c>
      <c r="D191" s="73"/>
      <c r="E191" s="195"/>
      <c r="F191" s="66"/>
      <c r="G191" s="66"/>
      <c r="H191" s="67"/>
      <c r="I191" s="66"/>
      <c r="J191" s="68"/>
      <c r="K191" s="26"/>
      <c r="L191" s="68"/>
      <c r="M191" s="63" t="s">
        <v>853</v>
      </c>
      <c r="N191" s="63" t="s">
        <v>1077</v>
      </c>
      <c r="O191" s="31"/>
      <c r="P191" s="31"/>
      <c r="Q191" s="31"/>
      <c r="R191" s="34"/>
      <c r="S191" s="31"/>
      <c r="T191" s="31"/>
      <c r="U191" s="31"/>
      <c r="V191" s="31"/>
      <c r="W191" s="31"/>
      <c r="X191" s="31"/>
      <c r="Y191" s="314"/>
      <c r="Z191" s="315"/>
      <c r="AA191" s="315"/>
      <c r="AB191" s="315"/>
      <c r="AC191" s="315"/>
    </row>
    <row r="192" spans="1:29" ht="25.5" x14ac:dyDescent="0.25">
      <c r="A192" s="131">
        <v>601</v>
      </c>
      <c r="B192" s="59" t="s">
        <v>493</v>
      </c>
      <c r="C192" s="59" t="s">
        <v>494</v>
      </c>
      <c r="D192" s="59" t="s">
        <v>493</v>
      </c>
      <c r="E192" s="195"/>
      <c r="F192" s="66"/>
      <c r="G192" s="66"/>
      <c r="H192" s="67" t="s">
        <v>853</v>
      </c>
      <c r="I192" s="66"/>
      <c r="J192" s="113"/>
      <c r="K192" s="114" t="s">
        <v>1278</v>
      </c>
      <c r="L192" s="113" t="s">
        <v>1279</v>
      </c>
      <c r="M192" s="108">
        <v>35.559999999999995</v>
      </c>
      <c r="N192" s="108">
        <v>1.4816666666666665</v>
      </c>
      <c r="O192" s="31"/>
      <c r="P192" s="31"/>
      <c r="Q192" s="31"/>
      <c r="R192" s="188" t="s">
        <v>1306</v>
      </c>
      <c r="S192" s="31"/>
      <c r="T192" s="31"/>
      <c r="U192" s="31"/>
      <c r="V192" s="31"/>
      <c r="W192" s="31"/>
      <c r="X192" s="31"/>
      <c r="Y192" s="314"/>
      <c r="Z192" s="315"/>
      <c r="AA192" s="315"/>
      <c r="AB192" s="315"/>
      <c r="AC192" s="315"/>
    </row>
    <row r="193" spans="1:29" ht="38.25" x14ac:dyDescent="0.25">
      <c r="A193" s="131">
        <v>602</v>
      </c>
      <c r="B193" s="59" t="s">
        <v>496</v>
      </c>
      <c r="C193" s="59" t="s">
        <v>497</v>
      </c>
      <c r="D193" s="59" t="s">
        <v>498</v>
      </c>
      <c r="E193" s="194"/>
      <c r="F193" s="111" t="s">
        <v>990</v>
      </c>
      <c r="G193" s="111" t="s">
        <v>991</v>
      </c>
      <c r="H193" s="112">
        <v>20.96</v>
      </c>
      <c r="I193" s="111">
        <f>H193/60</f>
        <v>0.34933333333333333</v>
      </c>
      <c r="J193" s="68"/>
      <c r="K193" s="26" t="s">
        <v>1280</v>
      </c>
      <c r="L193" s="68" t="s">
        <v>1281</v>
      </c>
      <c r="M193" s="63">
        <v>21.520000000000003</v>
      </c>
      <c r="N193" s="63">
        <v>0.35866666666666674</v>
      </c>
      <c r="O193" s="31"/>
      <c r="P193" s="31"/>
      <c r="Q193" s="31"/>
      <c r="R193" s="188" t="s">
        <v>1306</v>
      </c>
      <c r="S193" s="31"/>
      <c r="T193" s="31"/>
      <c r="U193" s="31"/>
      <c r="V193" s="31"/>
      <c r="W193" s="31"/>
      <c r="X193" s="31"/>
      <c r="Y193" s="314"/>
      <c r="Z193" s="315"/>
      <c r="AA193" s="315"/>
      <c r="AB193" s="315"/>
      <c r="AC193" s="315"/>
    </row>
    <row r="194" spans="1:29" ht="25.5" x14ac:dyDescent="0.25">
      <c r="A194" s="131">
        <v>603</v>
      </c>
      <c r="B194" s="59" t="s">
        <v>500</v>
      </c>
      <c r="C194" s="59" t="s">
        <v>501</v>
      </c>
      <c r="D194" s="59" t="s">
        <v>502</v>
      </c>
      <c r="E194" s="194"/>
      <c r="F194" s="111" t="s">
        <v>992</v>
      </c>
      <c r="G194" s="111" t="s">
        <v>993</v>
      </c>
      <c r="H194" s="112">
        <v>32.21</v>
      </c>
      <c r="I194" s="111">
        <f t="shared" ref="I194:I199" si="1">H194/104</f>
        <v>0.30971153846153848</v>
      </c>
      <c r="J194" s="68"/>
      <c r="K194" s="26"/>
      <c r="L194" s="68"/>
      <c r="M194" s="63" t="s">
        <v>853</v>
      </c>
      <c r="N194" s="63" t="s">
        <v>1077</v>
      </c>
      <c r="O194" s="31"/>
      <c r="P194" s="31"/>
      <c r="Q194" s="31"/>
      <c r="R194" s="188" t="s">
        <v>1306</v>
      </c>
      <c r="S194" s="31"/>
      <c r="T194" s="31"/>
      <c r="U194" s="31"/>
      <c r="V194" s="31"/>
      <c r="W194" s="31"/>
      <c r="X194" s="31"/>
      <c r="Y194" s="314"/>
      <c r="Z194" s="315"/>
      <c r="AA194" s="315"/>
      <c r="AB194" s="315"/>
      <c r="AC194" s="315"/>
    </row>
    <row r="195" spans="1:29" ht="25.5" x14ac:dyDescent="0.25">
      <c r="A195" s="131">
        <v>604</v>
      </c>
      <c r="B195" s="59" t="s">
        <v>504</v>
      </c>
      <c r="C195" s="59" t="s">
        <v>505</v>
      </c>
      <c r="D195" s="59" t="s">
        <v>506</v>
      </c>
      <c r="E195" s="194"/>
      <c r="F195" s="111" t="s">
        <v>992</v>
      </c>
      <c r="G195" s="111" t="s">
        <v>993</v>
      </c>
      <c r="H195" s="112">
        <v>32.21</v>
      </c>
      <c r="I195" s="111">
        <f t="shared" si="1"/>
        <v>0.30971153846153848</v>
      </c>
      <c r="J195" s="68"/>
      <c r="K195" s="26"/>
      <c r="L195" s="68"/>
      <c r="M195" s="63" t="s">
        <v>853</v>
      </c>
      <c r="N195" s="63" t="s">
        <v>1077</v>
      </c>
      <c r="O195" s="31"/>
      <c r="P195" s="31"/>
      <c r="Q195" s="31"/>
      <c r="R195" s="188" t="s">
        <v>1306</v>
      </c>
      <c r="S195" s="31"/>
      <c r="T195" s="31"/>
      <c r="U195" s="31"/>
      <c r="V195" s="31"/>
      <c r="W195" s="31"/>
      <c r="X195" s="31"/>
      <c r="Y195" s="314"/>
      <c r="Z195" s="315"/>
      <c r="AA195" s="315"/>
      <c r="AB195" s="315"/>
      <c r="AC195" s="315"/>
    </row>
    <row r="196" spans="1:29" ht="15.75" x14ac:dyDescent="0.25">
      <c r="A196" s="131">
        <v>605</v>
      </c>
      <c r="B196" s="59" t="s">
        <v>507</v>
      </c>
      <c r="C196" s="59" t="s">
        <v>508</v>
      </c>
      <c r="D196" s="59" t="s">
        <v>509</v>
      </c>
      <c r="E196" s="194"/>
      <c r="F196" s="111" t="s">
        <v>994</v>
      </c>
      <c r="G196" s="111" t="s">
        <v>995</v>
      </c>
      <c r="H196" s="112">
        <v>32.21</v>
      </c>
      <c r="I196" s="111">
        <f t="shared" si="1"/>
        <v>0.30971153846153848</v>
      </c>
      <c r="J196" s="68"/>
      <c r="K196" s="26"/>
      <c r="L196" s="68"/>
      <c r="M196" s="63" t="s">
        <v>853</v>
      </c>
      <c r="N196" s="63" t="s">
        <v>1077</v>
      </c>
      <c r="O196" s="31"/>
      <c r="P196" s="31"/>
      <c r="Q196" s="31"/>
      <c r="R196" s="188" t="s">
        <v>1306</v>
      </c>
      <c r="S196" s="31"/>
      <c r="T196" s="31"/>
      <c r="U196" s="31"/>
      <c r="V196" s="31"/>
      <c r="W196" s="31"/>
      <c r="X196" s="31"/>
      <c r="Y196" s="314"/>
      <c r="Z196" s="315"/>
      <c r="AA196" s="315"/>
      <c r="AB196" s="315"/>
      <c r="AC196" s="315"/>
    </row>
    <row r="197" spans="1:29" ht="25.5" x14ac:dyDescent="0.25">
      <c r="A197" s="131">
        <v>606</v>
      </c>
      <c r="B197" s="59" t="s">
        <v>511</v>
      </c>
      <c r="C197" s="59" t="s">
        <v>512</v>
      </c>
      <c r="D197" s="59" t="s">
        <v>513</v>
      </c>
      <c r="E197" s="194"/>
      <c r="F197" s="111" t="s">
        <v>996</v>
      </c>
      <c r="G197" s="111" t="s">
        <v>995</v>
      </c>
      <c r="H197" s="112">
        <v>32.21</v>
      </c>
      <c r="I197" s="111">
        <f t="shared" si="1"/>
        <v>0.30971153846153848</v>
      </c>
      <c r="J197" s="68"/>
      <c r="K197" s="26"/>
      <c r="L197" s="68"/>
      <c r="M197" s="63" t="s">
        <v>853</v>
      </c>
      <c r="N197" s="63" t="s">
        <v>1077</v>
      </c>
      <c r="O197" s="31"/>
      <c r="P197" s="31"/>
      <c r="Q197" s="31"/>
      <c r="R197" s="188" t="s">
        <v>1306</v>
      </c>
      <c r="S197" s="31"/>
      <c r="T197" s="31"/>
      <c r="U197" s="31"/>
      <c r="V197" s="31"/>
      <c r="W197" s="31"/>
      <c r="X197" s="31"/>
      <c r="Y197" s="314"/>
      <c r="Z197" s="315"/>
      <c r="AA197" s="315"/>
      <c r="AB197" s="315"/>
      <c r="AC197" s="315"/>
    </row>
    <row r="198" spans="1:29" ht="15.75" x14ac:dyDescent="0.25">
      <c r="A198" s="131">
        <v>607</v>
      </c>
      <c r="B198" s="59" t="s">
        <v>514</v>
      </c>
      <c r="C198" s="59" t="s">
        <v>515</v>
      </c>
      <c r="D198" s="59" t="s">
        <v>516</v>
      </c>
      <c r="E198" s="194"/>
      <c r="F198" s="111" t="s">
        <v>997</v>
      </c>
      <c r="G198" s="111" t="s">
        <v>995</v>
      </c>
      <c r="H198" s="112">
        <v>32.21</v>
      </c>
      <c r="I198" s="111">
        <f t="shared" si="1"/>
        <v>0.30971153846153848</v>
      </c>
      <c r="J198" s="68"/>
      <c r="K198" s="26"/>
      <c r="L198" s="68"/>
      <c r="M198" s="63" t="s">
        <v>853</v>
      </c>
      <c r="N198" s="63" t="s">
        <v>1077</v>
      </c>
      <c r="O198" s="31"/>
      <c r="P198" s="31"/>
      <c r="Q198" s="31"/>
      <c r="R198" s="188" t="s">
        <v>1306</v>
      </c>
      <c r="S198" s="31"/>
      <c r="T198" s="31"/>
      <c r="U198" s="31"/>
      <c r="V198" s="31"/>
      <c r="W198" s="31"/>
      <c r="X198" s="31"/>
      <c r="Y198" s="314"/>
      <c r="Z198" s="315"/>
      <c r="AA198" s="315"/>
      <c r="AB198" s="315"/>
      <c r="AC198" s="315"/>
    </row>
    <row r="199" spans="1:29" ht="25.5" x14ac:dyDescent="0.25">
      <c r="A199" s="131">
        <v>608</v>
      </c>
      <c r="B199" s="59" t="s">
        <v>517</v>
      </c>
      <c r="C199" s="59" t="s">
        <v>518</v>
      </c>
      <c r="D199" s="59" t="s">
        <v>516</v>
      </c>
      <c r="E199" s="194"/>
      <c r="F199" s="111" t="s">
        <v>998</v>
      </c>
      <c r="G199" s="111" t="s">
        <v>995</v>
      </c>
      <c r="H199" s="112">
        <v>28.25</v>
      </c>
      <c r="I199" s="111">
        <f t="shared" si="1"/>
        <v>0.27163461538461536</v>
      </c>
      <c r="J199" s="68"/>
      <c r="K199" s="26"/>
      <c r="L199" s="68"/>
      <c r="M199" s="63" t="s">
        <v>853</v>
      </c>
      <c r="N199" s="63" t="s">
        <v>1077</v>
      </c>
      <c r="O199" s="31"/>
      <c r="P199" s="31"/>
      <c r="Q199" s="31"/>
      <c r="R199" s="188" t="s">
        <v>1306</v>
      </c>
      <c r="S199" s="31"/>
      <c r="T199" s="31"/>
      <c r="U199" s="31"/>
      <c r="V199" s="31"/>
      <c r="W199" s="31"/>
      <c r="X199" s="31"/>
      <c r="Y199" s="314"/>
      <c r="Z199" s="315"/>
      <c r="AA199" s="315"/>
      <c r="AB199" s="315"/>
      <c r="AC199" s="315"/>
    </row>
    <row r="200" spans="1:29" ht="38.25" x14ac:dyDescent="0.25">
      <c r="A200" s="131">
        <v>609</v>
      </c>
      <c r="B200" s="59" t="s">
        <v>520</v>
      </c>
      <c r="C200" s="59" t="s">
        <v>521</v>
      </c>
      <c r="D200" s="59" t="s">
        <v>522</v>
      </c>
      <c r="E200" s="195"/>
      <c r="F200" s="66" t="s">
        <v>999</v>
      </c>
      <c r="G200" s="66" t="s">
        <v>1000</v>
      </c>
      <c r="H200" s="67">
        <v>47.76</v>
      </c>
      <c r="I200" s="66">
        <f>H200/22</f>
        <v>2.1709090909090909</v>
      </c>
      <c r="J200" s="113"/>
      <c r="K200" s="114" t="s">
        <v>1282</v>
      </c>
      <c r="L200" s="113" t="s">
        <v>408</v>
      </c>
      <c r="M200" s="108">
        <v>42.65</v>
      </c>
      <c r="N200" s="108" t="s">
        <v>1077</v>
      </c>
      <c r="O200" s="31"/>
      <c r="P200" s="31"/>
      <c r="Q200" s="31"/>
      <c r="R200" s="188" t="s">
        <v>1306</v>
      </c>
      <c r="S200" s="31"/>
      <c r="T200" s="31"/>
      <c r="U200" s="31"/>
      <c r="V200" s="31"/>
      <c r="W200" s="31"/>
      <c r="X200" s="31"/>
      <c r="Y200" s="314"/>
      <c r="Z200" s="315"/>
      <c r="AA200" s="315"/>
      <c r="AB200" s="315"/>
      <c r="AC200" s="315"/>
    </row>
    <row r="201" spans="1:29" ht="38.25" x14ac:dyDescent="0.25">
      <c r="A201" s="131">
        <v>610</v>
      </c>
      <c r="B201" s="59" t="s">
        <v>523</v>
      </c>
      <c r="C201" s="59" t="s">
        <v>524</v>
      </c>
      <c r="D201" s="59" t="s">
        <v>525</v>
      </c>
      <c r="E201" s="195"/>
      <c r="F201" s="66" t="s">
        <v>953</v>
      </c>
      <c r="G201" s="66" t="s">
        <v>289</v>
      </c>
      <c r="H201" s="67">
        <v>31.84</v>
      </c>
      <c r="I201" s="66">
        <f>H201/6</f>
        <v>5.3066666666666666</v>
      </c>
      <c r="J201" s="113"/>
      <c r="K201" s="114" t="s">
        <v>1261</v>
      </c>
      <c r="L201" s="113" t="s">
        <v>289</v>
      </c>
      <c r="M201" s="108">
        <v>31.580000000000002</v>
      </c>
      <c r="N201" s="108" t="s">
        <v>1077</v>
      </c>
      <c r="O201" s="31"/>
      <c r="P201" s="31"/>
      <c r="Q201" s="31"/>
      <c r="R201" s="188" t="s">
        <v>1306</v>
      </c>
      <c r="S201" s="31"/>
      <c r="T201" s="31"/>
      <c r="U201" s="31"/>
      <c r="V201" s="31"/>
      <c r="W201" s="31"/>
      <c r="X201" s="31"/>
      <c r="Y201" s="314"/>
      <c r="Z201" s="315"/>
      <c r="AA201" s="315"/>
      <c r="AB201" s="315"/>
      <c r="AC201" s="315"/>
    </row>
    <row r="202" spans="1:29" ht="38.25" x14ac:dyDescent="0.25">
      <c r="A202" s="131">
        <v>611</v>
      </c>
      <c r="B202" s="59" t="s">
        <v>526</v>
      </c>
      <c r="C202" s="59" t="s">
        <v>809</v>
      </c>
      <c r="D202" s="59" t="s">
        <v>527</v>
      </c>
      <c r="E202" s="194"/>
      <c r="F202" s="111" t="s">
        <v>867</v>
      </c>
      <c r="G202" s="111" t="s">
        <v>1001</v>
      </c>
      <c r="H202" s="112">
        <v>19.75</v>
      </c>
      <c r="I202" s="111">
        <f>H202/100</f>
        <v>0.19750000000000001</v>
      </c>
      <c r="J202" s="68"/>
      <c r="K202" s="26" t="s">
        <v>1283</v>
      </c>
      <c r="L202" s="68" t="s">
        <v>1223</v>
      </c>
      <c r="M202" s="63">
        <v>22.59</v>
      </c>
      <c r="N202" s="63">
        <v>0.22589999999999999</v>
      </c>
      <c r="O202" s="31"/>
      <c r="P202" s="31"/>
      <c r="Q202" s="31"/>
      <c r="R202" s="188" t="s">
        <v>1306</v>
      </c>
      <c r="S202" s="31"/>
      <c r="T202" s="31"/>
      <c r="U202" s="31"/>
      <c r="V202" s="31"/>
      <c r="W202" s="31"/>
      <c r="X202" s="31"/>
      <c r="Y202" s="314"/>
      <c r="Z202" s="315"/>
      <c r="AA202" s="315"/>
      <c r="AB202" s="315"/>
      <c r="AC202" s="315"/>
    </row>
    <row r="203" spans="1:29" ht="38.25" x14ac:dyDescent="0.25">
      <c r="A203" s="131">
        <v>612</v>
      </c>
      <c r="B203" s="59" t="s">
        <v>808</v>
      </c>
      <c r="C203" s="59" t="s">
        <v>810</v>
      </c>
      <c r="D203" s="59" t="s">
        <v>527</v>
      </c>
      <c r="E203" s="194"/>
      <c r="F203" s="111" t="s">
        <v>867</v>
      </c>
      <c r="G203" s="111" t="s">
        <v>1002</v>
      </c>
      <c r="H203" s="112">
        <v>15.91</v>
      </c>
      <c r="I203" s="111">
        <f>H203/100</f>
        <v>0.15909999999999999</v>
      </c>
      <c r="J203" s="68"/>
      <c r="K203" s="26" t="s">
        <v>1283</v>
      </c>
      <c r="L203" s="68" t="s">
        <v>1223</v>
      </c>
      <c r="M203" s="63">
        <v>21.66</v>
      </c>
      <c r="N203" s="63">
        <v>0.21660000000000001</v>
      </c>
      <c r="O203" s="31"/>
      <c r="P203" s="31"/>
      <c r="Q203" s="31"/>
      <c r="R203" s="188" t="s">
        <v>1306</v>
      </c>
      <c r="S203" s="31"/>
      <c r="T203" s="31"/>
      <c r="U203" s="31"/>
      <c r="V203" s="31"/>
      <c r="W203" s="31"/>
      <c r="X203" s="31"/>
      <c r="Y203" s="314"/>
      <c r="Z203" s="315"/>
      <c r="AA203" s="315"/>
      <c r="AB203" s="315"/>
      <c r="AC203" s="315"/>
    </row>
    <row r="204" spans="1:29" ht="25.5" x14ac:dyDescent="0.25">
      <c r="A204" s="131">
        <v>614</v>
      </c>
      <c r="B204" s="59" t="s">
        <v>529</v>
      </c>
      <c r="C204" s="59" t="s">
        <v>530</v>
      </c>
      <c r="D204" s="59" t="s">
        <v>246</v>
      </c>
      <c r="E204" s="194"/>
      <c r="F204" s="111" t="s">
        <v>883</v>
      </c>
      <c r="G204" s="111" t="s">
        <v>200</v>
      </c>
      <c r="H204" s="112">
        <v>49.73</v>
      </c>
      <c r="I204" s="111">
        <f>H204/6</f>
        <v>8.2883333333333322</v>
      </c>
      <c r="J204" s="68"/>
      <c r="K204" s="26"/>
      <c r="L204" s="68"/>
      <c r="M204" s="63" t="s">
        <v>853</v>
      </c>
      <c r="N204" s="63" t="s">
        <v>1077</v>
      </c>
      <c r="O204" s="31"/>
      <c r="P204" s="31"/>
      <c r="Q204" s="31"/>
      <c r="R204" s="188" t="s">
        <v>1306</v>
      </c>
      <c r="S204" s="31"/>
      <c r="T204" s="31"/>
      <c r="U204" s="31"/>
      <c r="V204" s="31"/>
      <c r="W204" s="31"/>
      <c r="X204" s="31"/>
      <c r="Y204" s="314"/>
      <c r="Z204" s="315"/>
      <c r="AA204" s="315"/>
      <c r="AB204" s="315"/>
      <c r="AC204" s="315"/>
    </row>
    <row r="205" spans="1:29" ht="25.5" x14ac:dyDescent="0.25">
      <c r="A205" s="131">
        <v>615</v>
      </c>
      <c r="B205" s="59" t="s">
        <v>531</v>
      </c>
      <c r="C205" s="69" t="s">
        <v>432</v>
      </c>
      <c r="D205" s="59" t="s">
        <v>246</v>
      </c>
      <c r="E205" s="194"/>
      <c r="F205" s="111" t="s">
        <v>1003</v>
      </c>
      <c r="G205" s="111" t="s">
        <v>532</v>
      </c>
      <c r="H205" s="112">
        <v>24.87</v>
      </c>
      <c r="I205" s="111">
        <f>H205/30</f>
        <v>0.82900000000000007</v>
      </c>
      <c r="J205" s="68"/>
      <c r="K205" s="26"/>
      <c r="L205" s="68"/>
      <c r="M205" s="63" t="s">
        <v>853</v>
      </c>
      <c r="N205" s="63" t="s">
        <v>1077</v>
      </c>
      <c r="O205" s="31"/>
      <c r="P205" s="31"/>
      <c r="Q205" s="31"/>
      <c r="R205" s="188" t="s">
        <v>1306</v>
      </c>
      <c r="S205" s="31"/>
      <c r="T205" s="31"/>
      <c r="U205" s="31"/>
      <c r="V205" s="31"/>
      <c r="W205" s="31"/>
      <c r="X205" s="31"/>
      <c r="Y205" s="314"/>
      <c r="Z205" s="315"/>
      <c r="AA205" s="315"/>
      <c r="AB205" s="315"/>
      <c r="AC205" s="315"/>
    </row>
    <row r="206" spans="1:29" ht="25.5" x14ac:dyDescent="0.25">
      <c r="A206" s="131">
        <v>616</v>
      </c>
      <c r="B206" s="59" t="s">
        <v>531</v>
      </c>
      <c r="C206" s="59" t="s">
        <v>1512</v>
      </c>
      <c r="D206" s="59" t="s">
        <v>246</v>
      </c>
      <c r="E206" s="194"/>
      <c r="F206" s="111" t="s">
        <v>1004</v>
      </c>
      <c r="G206" s="111" t="s">
        <v>1005</v>
      </c>
      <c r="H206" s="112">
        <v>29.65</v>
      </c>
      <c r="I206" s="111">
        <f>H206/3</f>
        <v>9.8833333333333329</v>
      </c>
      <c r="J206" s="68"/>
      <c r="K206" s="26"/>
      <c r="L206" s="68"/>
      <c r="M206" s="63" t="s">
        <v>853</v>
      </c>
      <c r="N206" s="63" t="s">
        <v>1077</v>
      </c>
      <c r="O206" s="31"/>
      <c r="P206" s="31"/>
      <c r="Q206" s="31"/>
      <c r="R206" s="188" t="s">
        <v>1306</v>
      </c>
      <c r="S206" s="31"/>
      <c r="T206" s="31"/>
      <c r="U206" s="31"/>
      <c r="V206" s="31"/>
      <c r="W206" s="31"/>
      <c r="X206" s="31"/>
      <c r="Y206" s="314"/>
      <c r="Z206" s="315"/>
      <c r="AA206" s="315"/>
      <c r="AB206" s="315"/>
      <c r="AC206" s="315"/>
    </row>
    <row r="207" spans="1:29" ht="15.75" x14ac:dyDescent="0.25">
      <c r="A207" s="131">
        <v>617</v>
      </c>
      <c r="B207" s="59" t="s">
        <v>534</v>
      </c>
      <c r="C207" s="59" t="s">
        <v>535</v>
      </c>
      <c r="D207" s="59" t="s">
        <v>536</v>
      </c>
      <c r="E207" s="195"/>
      <c r="F207" s="66" t="s">
        <v>1006</v>
      </c>
      <c r="G207" s="66" t="s">
        <v>1007</v>
      </c>
      <c r="H207" s="67">
        <v>30</v>
      </c>
      <c r="I207" s="66">
        <f>H207/6</f>
        <v>5</v>
      </c>
      <c r="J207" s="113"/>
      <c r="K207" s="114" t="s">
        <v>1284</v>
      </c>
      <c r="L207" s="113" t="s">
        <v>1285</v>
      </c>
      <c r="M207" s="108">
        <v>21.16</v>
      </c>
      <c r="N207" s="108">
        <v>3.5266666666666668</v>
      </c>
      <c r="O207" s="31"/>
      <c r="P207" s="31"/>
      <c r="Q207" s="31"/>
      <c r="R207" s="188" t="s">
        <v>1306</v>
      </c>
      <c r="S207" s="31"/>
      <c r="T207" s="31"/>
      <c r="U207" s="31"/>
      <c r="V207" s="31"/>
      <c r="W207" s="31"/>
      <c r="X207" s="31"/>
      <c r="Y207" s="314"/>
      <c r="Z207" s="315"/>
      <c r="AA207" s="315"/>
      <c r="AB207" s="315"/>
      <c r="AC207" s="315"/>
    </row>
    <row r="208" spans="1:29" ht="38.25" x14ac:dyDescent="0.25">
      <c r="A208" s="131">
        <v>618</v>
      </c>
      <c r="B208" s="59" t="s">
        <v>534</v>
      </c>
      <c r="C208" s="59"/>
      <c r="D208" s="59" t="s">
        <v>294</v>
      </c>
      <c r="E208" s="194"/>
      <c r="F208" s="111" t="s">
        <v>883</v>
      </c>
      <c r="G208" s="111" t="s">
        <v>1008</v>
      </c>
      <c r="H208" s="112">
        <v>19.88</v>
      </c>
      <c r="I208" s="111">
        <f>H208/6</f>
        <v>3.313333333333333</v>
      </c>
      <c r="J208" s="68"/>
      <c r="K208" s="26"/>
      <c r="L208" s="68"/>
      <c r="M208" s="63" t="s">
        <v>853</v>
      </c>
      <c r="N208" s="63" t="s">
        <v>1077</v>
      </c>
      <c r="O208" s="31"/>
      <c r="P208" s="31"/>
      <c r="Q208" s="31"/>
      <c r="R208" s="188" t="s">
        <v>1306</v>
      </c>
      <c r="S208" s="31"/>
      <c r="T208" s="31"/>
      <c r="U208" s="31"/>
      <c r="V208" s="31"/>
      <c r="W208" s="31"/>
      <c r="X208" s="31"/>
      <c r="Y208" s="314"/>
      <c r="Z208" s="315"/>
      <c r="AA208" s="315"/>
      <c r="AB208" s="315"/>
      <c r="AC208" s="315"/>
    </row>
    <row r="209" spans="1:29" ht="25.5" x14ac:dyDescent="0.25">
      <c r="A209" s="131">
        <v>619</v>
      </c>
      <c r="B209" s="59" t="s">
        <v>538</v>
      </c>
      <c r="C209" s="59" t="s">
        <v>539</v>
      </c>
      <c r="D209" s="59" t="s">
        <v>246</v>
      </c>
      <c r="E209" s="194"/>
      <c r="F209" s="111" t="s">
        <v>883</v>
      </c>
      <c r="G209" s="111" t="s">
        <v>462</v>
      </c>
      <c r="H209" s="112">
        <v>20.74</v>
      </c>
      <c r="I209" s="111">
        <f>H209/4</f>
        <v>5.1849999999999996</v>
      </c>
      <c r="J209" s="68"/>
      <c r="K209" s="26"/>
      <c r="L209" s="68"/>
      <c r="M209" s="63" t="s">
        <v>853</v>
      </c>
      <c r="N209" s="63" t="s">
        <v>1077</v>
      </c>
      <c r="O209" s="31"/>
      <c r="P209" s="31"/>
      <c r="Q209" s="31"/>
      <c r="R209" s="188" t="s">
        <v>1306</v>
      </c>
      <c r="S209" s="31"/>
      <c r="T209" s="31"/>
      <c r="U209" s="31"/>
      <c r="V209" s="31"/>
      <c r="W209" s="31"/>
      <c r="X209" s="31"/>
      <c r="Y209" s="314"/>
      <c r="Z209" s="315"/>
      <c r="AA209" s="315"/>
      <c r="AB209" s="315"/>
      <c r="AC209" s="315"/>
    </row>
    <row r="210" spans="1:29" ht="51" x14ac:dyDescent="0.25">
      <c r="A210" s="131">
        <v>620</v>
      </c>
      <c r="B210" s="59" t="s">
        <v>540</v>
      </c>
      <c r="C210" s="59" t="s">
        <v>541</v>
      </c>
      <c r="D210" s="59" t="s">
        <v>440</v>
      </c>
      <c r="E210" s="194"/>
      <c r="F210" s="111" t="s">
        <v>883</v>
      </c>
      <c r="G210" s="111" t="s">
        <v>200</v>
      </c>
      <c r="H210" s="112">
        <v>32.75</v>
      </c>
      <c r="I210" s="111">
        <f>H210/6</f>
        <v>5.458333333333333</v>
      </c>
      <c r="J210" s="68"/>
      <c r="K210" s="26" t="s">
        <v>1263</v>
      </c>
      <c r="L210" s="68" t="s">
        <v>200</v>
      </c>
      <c r="M210" s="63">
        <v>35.169999999999995</v>
      </c>
      <c r="N210" s="63">
        <v>5.8616666666666655</v>
      </c>
      <c r="O210" s="31"/>
      <c r="P210" s="31"/>
      <c r="Q210" s="31"/>
      <c r="R210" s="188" t="s">
        <v>1306</v>
      </c>
      <c r="S210" s="31"/>
      <c r="T210" s="31"/>
      <c r="U210" s="31"/>
      <c r="V210" s="31"/>
      <c r="W210" s="31"/>
      <c r="X210" s="31"/>
      <c r="Y210" s="314"/>
      <c r="Z210" s="315"/>
      <c r="AA210" s="315"/>
      <c r="AB210" s="315"/>
      <c r="AC210" s="315"/>
    </row>
    <row r="211" spans="1:29" ht="51" x14ac:dyDescent="0.25">
      <c r="A211" s="131">
        <v>621</v>
      </c>
      <c r="B211" s="59" t="s">
        <v>542</v>
      </c>
      <c r="C211" s="59" t="s">
        <v>1513</v>
      </c>
      <c r="D211" s="59" t="s">
        <v>543</v>
      </c>
      <c r="E211" s="194"/>
      <c r="F211" s="111" t="s">
        <v>883</v>
      </c>
      <c r="G211" s="111" t="s">
        <v>978</v>
      </c>
      <c r="H211" s="112">
        <v>41.85</v>
      </c>
      <c r="I211" s="111">
        <f>H211/12</f>
        <v>3.4875000000000003</v>
      </c>
      <c r="J211" s="68"/>
      <c r="K211" s="26"/>
      <c r="L211" s="68"/>
      <c r="M211" s="63" t="s">
        <v>853</v>
      </c>
      <c r="N211" s="63" t="s">
        <v>1077</v>
      </c>
      <c r="O211" s="31"/>
      <c r="P211" s="31"/>
      <c r="Q211" s="31"/>
      <c r="R211" s="188" t="s">
        <v>1306</v>
      </c>
      <c r="S211" s="31"/>
      <c r="T211" s="31"/>
      <c r="U211" s="31"/>
      <c r="V211" s="31"/>
      <c r="W211" s="31"/>
      <c r="X211" s="31"/>
      <c r="Y211" s="314"/>
      <c r="Z211" s="315"/>
      <c r="AA211" s="315"/>
      <c r="AB211" s="315"/>
      <c r="AC211" s="315"/>
    </row>
    <row r="212" spans="1:29" ht="51" x14ac:dyDescent="0.25">
      <c r="A212" s="131">
        <v>622</v>
      </c>
      <c r="B212" s="59" t="s">
        <v>545</v>
      </c>
      <c r="C212" s="59" t="s">
        <v>546</v>
      </c>
      <c r="D212" s="59" t="s">
        <v>547</v>
      </c>
      <c r="E212" s="195"/>
      <c r="F212" s="66"/>
      <c r="G212" s="66"/>
      <c r="H212" s="67" t="s">
        <v>853</v>
      </c>
      <c r="I212" s="66"/>
      <c r="J212" s="113"/>
      <c r="K212" s="114" t="s">
        <v>1197</v>
      </c>
      <c r="L212" s="113" t="s">
        <v>1286</v>
      </c>
      <c r="M212" s="108">
        <v>14.19</v>
      </c>
      <c r="N212" s="108">
        <v>0.29562499999999997</v>
      </c>
      <c r="O212" s="31"/>
      <c r="P212" s="31"/>
      <c r="Q212" s="31"/>
      <c r="R212" s="188" t="s">
        <v>1306</v>
      </c>
      <c r="S212" s="31"/>
      <c r="T212" s="31"/>
      <c r="U212" s="31"/>
      <c r="V212" s="31"/>
      <c r="W212" s="31"/>
      <c r="X212" s="31"/>
      <c r="Y212" s="314"/>
      <c r="Z212" s="315"/>
      <c r="AA212" s="315"/>
      <c r="AB212" s="315"/>
      <c r="AC212" s="315"/>
    </row>
    <row r="213" spans="1:29" ht="15.75" x14ac:dyDescent="0.25">
      <c r="A213" s="131">
        <v>623</v>
      </c>
      <c r="B213" s="59" t="s">
        <v>549</v>
      </c>
      <c r="C213" s="59"/>
      <c r="D213" s="59" t="s">
        <v>550</v>
      </c>
      <c r="E213" s="195"/>
      <c r="F213" s="66" t="s">
        <v>1009</v>
      </c>
      <c r="G213" s="66" t="s">
        <v>1010</v>
      </c>
      <c r="H213" s="67">
        <v>21.92</v>
      </c>
      <c r="I213" s="66">
        <f>H213/96</f>
        <v>0.22833333333333336</v>
      </c>
      <c r="J213" s="113"/>
      <c r="K213" s="114" t="s">
        <v>550</v>
      </c>
      <c r="L213" s="113" t="s">
        <v>1287</v>
      </c>
      <c r="M213" s="108">
        <v>21.26</v>
      </c>
      <c r="N213" s="108">
        <v>0.22145833333333334</v>
      </c>
      <c r="O213" s="31"/>
      <c r="P213" s="31"/>
      <c r="Q213" s="31"/>
      <c r="R213" s="188" t="s">
        <v>1306</v>
      </c>
      <c r="S213" s="31"/>
      <c r="T213" s="31"/>
      <c r="U213" s="31"/>
      <c r="V213" s="31"/>
      <c r="W213" s="31"/>
      <c r="X213" s="31"/>
      <c r="Y213" s="314"/>
      <c r="Z213" s="315"/>
      <c r="AA213" s="315"/>
      <c r="AB213" s="315"/>
      <c r="AC213" s="315"/>
    </row>
    <row r="214" spans="1:29" ht="15.75" x14ac:dyDescent="0.25">
      <c r="A214" s="131">
        <v>624</v>
      </c>
      <c r="B214" s="59" t="s">
        <v>552</v>
      </c>
      <c r="C214" s="59" t="s">
        <v>553</v>
      </c>
      <c r="D214" s="59" t="s">
        <v>554</v>
      </c>
      <c r="E214" s="195"/>
      <c r="F214" s="66"/>
      <c r="G214" s="66"/>
      <c r="H214" s="67" t="s">
        <v>853</v>
      </c>
      <c r="I214" s="66"/>
      <c r="J214" s="113"/>
      <c r="K214" s="114" t="s">
        <v>1288</v>
      </c>
      <c r="L214" s="113" t="s">
        <v>1281</v>
      </c>
      <c r="M214" s="108">
        <v>17.78</v>
      </c>
      <c r="N214" s="108">
        <v>0.29633333333333334</v>
      </c>
      <c r="O214" s="31"/>
      <c r="P214" s="31"/>
      <c r="Q214" s="31"/>
      <c r="R214" s="188" t="s">
        <v>1306</v>
      </c>
      <c r="S214" s="31"/>
      <c r="T214" s="31"/>
      <c r="U214" s="31"/>
      <c r="V214" s="31"/>
      <c r="W214" s="31"/>
      <c r="X214" s="31"/>
      <c r="Y214" s="314"/>
      <c r="Z214" s="315"/>
      <c r="AA214" s="315"/>
      <c r="AB214" s="315"/>
      <c r="AC214" s="315"/>
    </row>
    <row r="215" spans="1:29" ht="25.5" x14ac:dyDescent="0.25">
      <c r="A215" s="131">
        <v>625</v>
      </c>
      <c r="B215" s="59" t="s">
        <v>556</v>
      </c>
      <c r="C215" s="59" t="s">
        <v>557</v>
      </c>
      <c r="D215" s="59" t="s">
        <v>246</v>
      </c>
      <c r="E215" s="195"/>
      <c r="F215" s="66" t="s">
        <v>1011</v>
      </c>
      <c r="G215" s="66" t="s">
        <v>408</v>
      </c>
      <c r="H215" s="67">
        <v>17.2</v>
      </c>
      <c r="I215" s="66">
        <f>H215/25</f>
        <v>0.68799999999999994</v>
      </c>
      <c r="J215" s="113"/>
      <c r="K215" s="114" t="s">
        <v>1289</v>
      </c>
      <c r="L215" s="113" t="s">
        <v>408</v>
      </c>
      <c r="M215" s="108">
        <v>14.1</v>
      </c>
      <c r="N215" s="108">
        <v>0.56399999999999995</v>
      </c>
      <c r="O215" s="31"/>
      <c r="P215" s="31"/>
      <c r="Q215" s="31"/>
      <c r="R215" s="188" t="s">
        <v>1306</v>
      </c>
      <c r="S215" s="31"/>
      <c r="T215" s="31"/>
      <c r="U215" s="31"/>
      <c r="V215" s="31"/>
      <c r="W215" s="31"/>
      <c r="X215" s="31"/>
      <c r="Y215" s="314"/>
      <c r="Z215" s="315"/>
      <c r="AA215" s="315"/>
      <c r="AB215" s="315"/>
      <c r="AC215" s="315"/>
    </row>
    <row r="216" spans="1:29" ht="25.5" x14ac:dyDescent="0.25">
      <c r="A216" s="131">
        <v>626</v>
      </c>
      <c r="B216" s="59" t="s">
        <v>558</v>
      </c>
      <c r="C216" s="59" t="s">
        <v>559</v>
      </c>
      <c r="D216" s="59" t="s">
        <v>246</v>
      </c>
      <c r="E216" s="195"/>
      <c r="F216" s="66" t="s">
        <v>1011</v>
      </c>
      <c r="G216" s="66" t="s">
        <v>275</v>
      </c>
      <c r="H216" s="67">
        <v>25.61</v>
      </c>
      <c r="I216" s="66">
        <f>H216/50</f>
        <v>0.51219999999999999</v>
      </c>
      <c r="J216" s="113"/>
      <c r="K216" s="114" t="s">
        <v>1289</v>
      </c>
      <c r="L216" s="113" t="s">
        <v>275</v>
      </c>
      <c r="M216" s="108">
        <v>23.41</v>
      </c>
      <c r="N216" s="108">
        <v>0.46820000000000001</v>
      </c>
      <c r="O216" s="31"/>
      <c r="P216" s="31"/>
      <c r="Q216" s="31"/>
      <c r="R216" s="188" t="s">
        <v>1306</v>
      </c>
      <c r="S216" s="31"/>
      <c r="T216" s="31"/>
      <c r="U216" s="31"/>
      <c r="V216" s="31"/>
      <c r="W216" s="31"/>
      <c r="X216" s="31"/>
      <c r="Y216" s="314"/>
      <c r="Z216" s="315"/>
      <c r="AA216" s="315"/>
      <c r="AB216" s="315"/>
      <c r="AC216" s="315"/>
    </row>
    <row r="217" spans="1:29" ht="25.5" x14ac:dyDescent="0.25">
      <c r="A217" s="131">
        <v>627</v>
      </c>
      <c r="B217" s="59" t="s">
        <v>560</v>
      </c>
      <c r="C217" s="80" t="s">
        <v>561</v>
      </c>
      <c r="D217" s="59" t="s">
        <v>246</v>
      </c>
      <c r="E217" s="194"/>
      <c r="F217" s="111" t="s">
        <v>1012</v>
      </c>
      <c r="G217" s="111" t="s">
        <v>408</v>
      </c>
      <c r="H217" s="112">
        <v>20.25</v>
      </c>
      <c r="I217" s="111">
        <f>H217/25</f>
        <v>0.81</v>
      </c>
      <c r="J217" s="68"/>
      <c r="K217" s="26" t="s">
        <v>1289</v>
      </c>
      <c r="L217" s="68" t="s">
        <v>275</v>
      </c>
      <c r="M217" s="63">
        <v>25.180000000000003</v>
      </c>
      <c r="N217" s="63">
        <v>0.50360000000000005</v>
      </c>
      <c r="O217" s="31"/>
      <c r="P217" s="31"/>
      <c r="Q217" s="31"/>
      <c r="R217" s="188" t="s">
        <v>1306</v>
      </c>
      <c r="S217" s="31"/>
      <c r="T217" s="31"/>
      <c r="U217" s="31"/>
      <c r="V217" s="31"/>
      <c r="W217" s="31"/>
      <c r="X217" s="31"/>
      <c r="Y217" s="314"/>
      <c r="Z217" s="315"/>
      <c r="AA217" s="315"/>
      <c r="AB217" s="315"/>
      <c r="AC217" s="315"/>
    </row>
    <row r="218" spans="1:29" ht="38.25" x14ac:dyDescent="0.25">
      <c r="A218" s="131">
        <v>628</v>
      </c>
      <c r="B218" s="59" t="s">
        <v>562</v>
      </c>
      <c r="C218" s="59" t="s">
        <v>563</v>
      </c>
      <c r="D218" s="59" t="s">
        <v>564</v>
      </c>
      <c r="E218" s="194"/>
      <c r="F218" s="111" t="s">
        <v>1013</v>
      </c>
      <c r="G218" s="111" t="s">
        <v>1014</v>
      </c>
      <c r="H218" s="112">
        <v>30.96</v>
      </c>
      <c r="I218" s="111">
        <f>H218/12</f>
        <v>2.58</v>
      </c>
      <c r="J218" s="68"/>
      <c r="K218" s="26" t="s">
        <v>1247</v>
      </c>
      <c r="L218" s="68" t="s">
        <v>1271</v>
      </c>
      <c r="M218" s="63">
        <v>32.449999999999996</v>
      </c>
      <c r="N218" s="63">
        <v>2.7041666666666662</v>
      </c>
      <c r="O218" s="31"/>
      <c r="P218" s="31"/>
      <c r="Q218" s="31"/>
      <c r="R218" s="188" t="s">
        <v>1306</v>
      </c>
      <c r="S218" s="31"/>
      <c r="T218" s="31"/>
      <c r="U218" s="31"/>
      <c r="V218" s="31"/>
      <c r="W218" s="31"/>
      <c r="X218" s="31"/>
      <c r="Y218" s="314"/>
      <c r="Z218" s="315"/>
      <c r="AA218" s="315"/>
      <c r="AB218" s="315"/>
      <c r="AC218" s="315"/>
    </row>
    <row r="219" spans="1:29" ht="15.75" x14ac:dyDescent="0.25">
      <c r="A219" s="131">
        <v>629</v>
      </c>
      <c r="B219" s="59" t="s">
        <v>566</v>
      </c>
      <c r="C219" s="59"/>
      <c r="D219" s="59" t="s">
        <v>567</v>
      </c>
      <c r="E219" s="195"/>
      <c r="F219" s="66" t="s">
        <v>567</v>
      </c>
      <c r="G219" s="66" t="s">
        <v>1015</v>
      </c>
      <c r="H219" s="67">
        <v>47.63</v>
      </c>
      <c r="I219" s="66">
        <f>H219/20</f>
        <v>2.3815</v>
      </c>
      <c r="J219" s="113"/>
      <c r="K219" s="114" t="s">
        <v>567</v>
      </c>
      <c r="L219" s="113" t="s">
        <v>1015</v>
      </c>
      <c r="M219" s="108">
        <v>47.129999999999995</v>
      </c>
      <c r="N219" s="108" t="s">
        <v>1077</v>
      </c>
      <c r="O219" s="31"/>
      <c r="P219" s="31"/>
      <c r="Q219" s="31"/>
      <c r="R219" s="188" t="s">
        <v>1306</v>
      </c>
      <c r="S219" s="31"/>
      <c r="T219" s="31"/>
      <c r="U219" s="31"/>
      <c r="V219" s="31"/>
      <c r="W219" s="31"/>
      <c r="X219" s="31"/>
      <c r="Y219" s="314"/>
      <c r="Z219" s="315"/>
      <c r="AA219" s="315"/>
      <c r="AB219" s="315"/>
      <c r="AC219" s="315"/>
    </row>
    <row r="220" spans="1:29" ht="51" x14ac:dyDescent="0.25">
      <c r="A220" s="131">
        <v>630</v>
      </c>
      <c r="B220" s="59" t="s">
        <v>566</v>
      </c>
      <c r="C220" s="59" t="s">
        <v>1514</v>
      </c>
      <c r="D220" s="59" t="s">
        <v>569</v>
      </c>
      <c r="E220" s="195"/>
      <c r="F220" s="66"/>
      <c r="G220" s="66"/>
      <c r="H220" s="67" t="s">
        <v>853</v>
      </c>
      <c r="I220" s="66"/>
      <c r="J220" s="68"/>
      <c r="K220" s="26"/>
      <c r="L220" s="68"/>
      <c r="M220" s="63" t="s">
        <v>853</v>
      </c>
      <c r="N220" s="63" t="s">
        <v>1077</v>
      </c>
      <c r="O220" s="31"/>
      <c r="P220" s="31"/>
      <c r="Q220" s="31"/>
      <c r="R220" s="188" t="s">
        <v>1306</v>
      </c>
      <c r="S220" s="31"/>
      <c r="T220" s="31"/>
      <c r="U220" s="31"/>
      <c r="V220" s="31"/>
      <c r="W220" s="31"/>
      <c r="X220" s="31"/>
      <c r="Y220" s="314"/>
      <c r="Z220" s="315"/>
      <c r="AA220" s="315"/>
      <c r="AB220" s="315"/>
      <c r="AC220" s="315"/>
    </row>
    <row r="221" spans="1:29" ht="38.25" x14ac:dyDescent="0.25">
      <c r="B221" s="72" t="s">
        <v>570</v>
      </c>
      <c r="C221" s="72" t="s">
        <v>1515</v>
      </c>
      <c r="D221" s="72"/>
      <c r="E221" s="195"/>
      <c r="F221" s="66"/>
      <c r="G221" s="66"/>
      <c r="H221" s="67"/>
      <c r="I221" s="66"/>
      <c r="J221" s="68"/>
      <c r="K221" s="26"/>
      <c r="L221" s="68"/>
      <c r="M221" s="63" t="s">
        <v>853</v>
      </c>
      <c r="N221" s="63" t="s">
        <v>1077</v>
      </c>
      <c r="O221" s="31"/>
      <c r="P221" s="31"/>
      <c r="Q221" s="31"/>
      <c r="R221" s="34"/>
      <c r="S221" s="31"/>
      <c r="T221" s="31"/>
      <c r="U221" s="31"/>
      <c r="V221" s="31"/>
      <c r="W221" s="31"/>
      <c r="X221" s="31"/>
      <c r="Y221" s="314"/>
      <c r="Z221" s="315"/>
      <c r="AA221" s="315"/>
      <c r="AB221" s="315"/>
      <c r="AC221" s="315"/>
    </row>
    <row r="222" spans="1:29" ht="38.25" x14ac:dyDescent="0.25">
      <c r="A222" s="131">
        <v>701</v>
      </c>
      <c r="B222" s="59" t="s">
        <v>571</v>
      </c>
      <c r="C222" s="59" t="s">
        <v>572</v>
      </c>
      <c r="D222" s="59" t="s">
        <v>573</v>
      </c>
      <c r="E222" s="194"/>
      <c r="F222" s="111" t="s">
        <v>1016</v>
      </c>
      <c r="G222" s="111" t="s">
        <v>1017</v>
      </c>
      <c r="H222" s="112">
        <v>19.7</v>
      </c>
      <c r="I222" s="111">
        <f>H222/12</f>
        <v>1.6416666666666666</v>
      </c>
      <c r="J222" s="68"/>
      <c r="K222" s="26" t="s">
        <v>1290</v>
      </c>
      <c r="L222" s="68" t="s">
        <v>1291</v>
      </c>
      <c r="M222" s="63">
        <v>21.42</v>
      </c>
      <c r="N222" s="63">
        <v>1.7850000000000001</v>
      </c>
      <c r="O222" s="31"/>
      <c r="P222" s="31"/>
      <c r="Q222" s="31"/>
      <c r="R222" s="188" t="s">
        <v>1306</v>
      </c>
      <c r="S222" s="31"/>
      <c r="T222" s="31"/>
      <c r="U222" s="31"/>
      <c r="V222" s="31"/>
      <c r="W222" s="31"/>
      <c r="X222" s="31"/>
      <c r="Y222" s="314"/>
      <c r="Z222" s="315"/>
      <c r="AA222" s="315"/>
      <c r="AB222" s="315"/>
      <c r="AC222" s="315"/>
    </row>
    <row r="223" spans="1:29" ht="25.5" x14ac:dyDescent="0.25">
      <c r="A223" s="131">
        <v>702</v>
      </c>
      <c r="B223" s="80" t="s">
        <v>571</v>
      </c>
      <c r="C223" s="59" t="s">
        <v>575</v>
      </c>
      <c r="D223" s="59" t="s">
        <v>576</v>
      </c>
      <c r="E223" s="194"/>
      <c r="F223" s="111" t="s">
        <v>1018</v>
      </c>
      <c r="G223" s="111" t="s">
        <v>1019</v>
      </c>
      <c r="H223" s="112">
        <v>9.6</v>
      </c>
      <c r="I223" s="111">
        <f>H223/96</f>
        <v>9.9999999999999992E-2</v>
      </c>
      <c r="J223" s="68"/>
      <c r="K223" s="26"/>
      <c r="L223" s="68"/>
      <c r="M223" s="63" t="s">
        <v>853</v>
      </c>
      <c r="N223" s="63" t="s">
        <v>1077</v>
      </c>
      <c r="O223" s="31"/>
      <c r="P223" s="31"/>
      <c r="Q223" s="31"/>
      <c r="R223" s="188" t="s">
        <v>1306</v>
      </c>
      <c r="S223" s="31"/>
      <c r="T223" s="31"/>
      <c r="U223" s="31"/>
      <c r="V223" s="31"/>
      <c r="W223" s="31"/>
      <c r="X223" s="31"/>
      <c r="Y223" s="314"/>
      <c r="Z223" s="315"/>
      <c r="AA223" s="315"/>
      <c r="AB223" s="315"/>
      <c r="AC223" s="315"/>
    </row>
    <row r="224" spans="1:29" ht="51" x14ac:dyDescent="0.25">
      <c r="A224" s="131">
        <v>703</v>
      </c>
      <c r="B224" s="59" t="s">
        <v>578</v>
      </c>
      <c r="C224" s="59" t="s">
        <v>579</v>
      </c>
      <c r="D224" s="59" t="s">
        <v>580</v>
      </c>
      <c r="E224" s="194"/>
      <c r="F224" s="111" t="s">
        <v>1020</v>
      </c>
      <c r="G224" s="111" t="s">
        <v>1021</v>
      </c>
      <c r="H224" s="112">
        <v>32.840000000000003</v>
      </c>
      <c r="I224" s="111">
        <f>H224/2</f>
        <v>16.420000000000002</v>
      </c>
      <c r="J224" s="68"/>
      <c r="K224" s="26"/>
      <c r="L224" s="68"/>
      <c r="M224" s="63" t="s">
        <v>853</v>
      </c>
      <c r="N224" s="63" t="s">
        <v>1077</v>
      </c>
      <c r="O224" s="31"/>
      <c r="P224" s="31"/>
      <c r="Q224" s="31"/>
      <c r="R224" s="188" t="s">
        <v>1306</v>
      </c>
      <c r="S224" s="31"/>
      <c r="T224" s="31"/>
      <c r="U224" s="31"/>
      <c r="V224" s="31"/>
      <c r="W224" s="31"/>
      <c r="X224" s="31"/>
      <c r="Y224" s="314"/>
      <c r="Z224" s="315"/>
      <c r="AA224" s="315"/>
      <c r="AB224" s="315"/>
      <c r="AC224" s="315"/>
    </row>
    <row r="225" spans="1:29" ht="38.25" x14ac:dyDescent="0.25">
      <c r="A225" s="131">
        <v>704</v>
      </c>
      <c r="B225" s="59" t="s">
        <v>581</v>
      </c>
      <c r="C225" s="59" t="s">
        <v>582</v>
      </c>
      <c r="D225" s="59" t="s">
        <v>583</v>
      </c>
      <c r="E225" s="194"/>
      <c r="F225" s="111" t="s">
        <v>1020</v>
      </c>
      <c r="G225" s="111" t="s">
        <v>200</v>
      </c>
      <c r="H225" s="112">
        <v>19.8</v>
      </c>
      <c r="I225" s="111">
        <f>H225/6</f>
        <v>3.3000000000000003</v>
      </c>
      <c r="J225" s="68"/>
      <c r="K225" s="26" t="s">
        <v>1197</v>
      </c>
      <c r="L225" s="68" t="s">
        <v>200</v>
      </c>
      <c r="M225" s="63">
        <v>21.150000000000002</v>
      </c>
      <c r="N225" s="63">
        <v>3.5250000000000004</v>
      </c>
      <c r="O225" s="31"/>
      <c r="P225" s="31"/>
      <c r="Q225" s="31"/>
      <c r="R225" s="188" t="s">
        <v>1306</v>
      </c>
      <c r="S225" s="31"/>
      <c r="T225" s="31"/>
      <c r="U225" s="31"/>
      <c r="V225" s="31"/>
      <c r="W225" s="31"/>
      <c r="X225" s="31"/>
      <c r="Y225" s="314"/>
      <c r="Z225" s="315"/>
      <c r="AA225" s="315"/>
      <c r="AB225" s="315"/>
      <c r="AC225" s="315"/>
    </row>
    <row r="226" spans="1:29" ht="51" x14ac:dyDescent="0.25">
      <c r="A226" s="131">
        <v>705</v>
      </c>
      <c r="B226" s="59" t="s">
        <v>584</v>
      </c>
      <c r="C226" s="59" t="s">
        <v>579</v>
      </c>
      <c r="D226" s="59" t="s">
        <v>585</v>
      </c>
      <c r="E226" s="194"/>
      <c r="F226" s="111" t="s">
        <v>1020</v>
      </c>
      <c r="G226" s="111" t="s">
        <v>1021</v>
      </c>
      <c r="H226" s="112">
        <v>18.7</v>
      </c>
      <c r="I226" s="111">
        <f>H226/2</f>
        <v>9.35</v>
      </c>
      <c r="J226" s="68"/>
      <c r="K226" s="26"/>
      <c r="L226" s="68"/>
      <c r="M226" s="63" t="s">
        <v>853</v>
      </c>
      <c r="N226" s="63" t="s">
        <v>1077</v>
      </c>
      <c r="O226" s="31"/>
      <c r="P226" s="31"/>
      <c r="Q226" s="31"/>
      <c r="R226" s="188" t="s">
        <v>1306</v>
      </c>
      <c r="S226" s="31"/>
      <c r="T226" s="31"/>
      <c r="U226" s="31"/>
      <c r="V226" s="31"/>
      <c r="W226" s="31"/>
      <c r="X226" s="31"/>
      <c r="Y226" s="314"/>
      <c r="Z226" s="315"/>
      <c r="AA226" s="315"/>
      <c r="AB226" s="315"/>
      <c r="AC226" s="315"/>
    </row>
    <row r="227" spans="1:29" ht="38.25" x14ac:dyDescent="0.25">
      <c r="A227" s="131">
        <v>706</v>
      </c>
      <c r="B227" s="59" t="s">
        <v>586</v>
      </c>
      <c r="C227" s="59" t="s">
        <v>587</v>
      </c>
      <c r="D227" s="59" t="s">
        <v>583</v>
      </c>
      <c r="E227" s="194"/>
      <c r="F227" s="111" t="s">
        <v>1020</v>
      </c>
      <c r="G227" s="111" t="s">
        <v>1022</v>
      </c>
      <c r="H227" s="112">
        <v>15.28</v>
      </c>
      <c r="I227" s="111">
        <f>H227/1000</f>
        <v>1.528E-2</v>
      </c>
      <c r="J227" s="68"/>
      <c r="K227" s="26" t="s">
        <v>1197</v>
      </c>
      <c r="L227" s="68" t="s">
        <v>1292</v>
      </c>
      <c r="M227" s="63">
        <v>17.96</v>
      </c>
      <c r="N227" s="63">
        <f>M227/1000</f>
        <v>1.796E-2</v>
      </c>
      <c r="O227" s="31"/>
      <c r="P227" s="31"/>
      <c r="Q227" s="31"/>
      <c r="R227" s="188" t="s">
        <v>1306</v>
      </c>
      <c r="S227" s="31"/>
      <c r="T227" s="31"/>
      <c r="U227" s="31"/>
      <c r="V227" s="31"/>
      <c r="W227" s="31"/>
      <c r="X227" s="31"/>
      <c r="Y227" s="314"/>
      <c r="Z227" s="315"/>
      <c r="AA227" s="315"/>
      <c r="AB227" s="315"/>
      <c r="AC227" s="315"/>
    </row>
    <row r="228" spans="1:29" ht="63.75" x14ac:dyDescent="0.25">
      <c r="A228" s="131">
        <v>707</v>
      </c>
      <c r="B228" s="59" t="s">
        <v>589</v>
      </c>
      <c r="C228" s="59" t="s">
        <v>590</v>
      </c>
      <c r="D228" s="59" t="s">
        <v>591</v>
      </c>
      <c r="E228" s="194"/>
      <c r="F228" s="111" t="s">
        <v>883</v>
      </c>
      <c r="G228" s="111" t="s">
        <v>1023</v>
      </c>
      <c r="H228" s="112">
        <v>28.64</v>
      </c>
      <c r="I228" s="111">
        <f>H228/30</f>
        <v>0.95466666666666666</v>
      </c>
      <c r="J228" s="68"/>
      <c r="K228" s="26"/>
      <c r="L228" s="68"/>
      <c r="M228" s="63" t="s">
        <v>853</v>
      </c>
      <c r="N228" s="63" t="s">
        <v>1077</v>
      </c>
      <c r="O228" s="31"/>
      <c r="P228" s="31"/>
      <c r="Q228" s="31"/>
      <c r="R228" s="188" t="s">
        <v>1306</v>
      </c>
      <c r="S228" s="31"/>
      <c r="T228" s="31"/>
      <c r="U228" s="31"/>
      <c r="V228" s="31"/>
      <c r="W228" s="31"/>
      <c r="X228" s="31"/>
      <c r="Y228" s="314"/>
      <c r="Z228" s="315"/>
      <c r="AA228" s="315"/>
      <c r="AB228" s="315"/>
      <c r="AC228" s="315"/>
    </row>
    <row r="229" spans="1:29" ht="51" x14ac:dyDescent="0.25">
      <c r="A229" s="131">
        <v>708</v>
      </c>
      <c r="B229" s="59" t="s">
        <v>593</v>
      </c>
      <c r="C229" s="59" t="s">
        <v>579</v>
      </c>
      <c r="D229" s="59" t="s">
        <v>594</v>
      </c>
      <c r="E229" s="194"/>
      <c r="F229" s="111" t="s">
        <v>1020</v>
      </c>
      <c r="G229" s="111" t="s">
        <v>1021</v>
      </c>
      <c r="H229" s="112">
        <v>33.89</v>
      </c>
      <c r="I229" s="111">
        <f>H229/2</f>
        <v>16.945</v>
      </c>
      <c r="J229" s="68"/>
      <c r="K229" s="26"/>
      <c r="L229" s="68"/>
      <c r="M229" s="63" t="s">
        <v>853</v>
      </c>
      <c r="N229" s="63" t="s">
        <v>1077</v>
      </c>
      <c r="O229" s="31"/>
      <c r="P229" s="31"/>
      <c r="Q229" s="31"/>
      <c r="R229" s="188" t="s">
        <v>1306</v>
      </c>
      <c r="S229" s="31"/>
      <c r="T229" s="31"/>
      <c r="U229" s="31"/>
      <c r="V229" s="31"/>
      <c r="W229" s="31"/>
      <c r="X229" s="31"/>
      <c r="Y229" s="314"/>
      <c r="Z229" s="315"/>
      <c r="AA229" s="315"/>
      <c r="AB229" s="315"/>
      <c r="AC229" s="315"/>
    </row>
    <row r="230" spans="1:29" ht="63.75" x14ac:dyDescent="0.25">
      <c r="A230" s="131">
        <v>709</v>
      </c>
      <c r="B230" s="59" t="s">
        <v>595</v>
      </c>
      <c r="C230" s="59" t="s">
        <v>596</v>
      </c>
      <c r="D230" s="59" t="s">
        <v>597</v>
      </c>
      <c r="E230" s="194"/>
      <c r="F230" s="111" t="s">
        <v>915</v>
      </c>
      <c r="G230" s="111" t="s">
        <v>1024</v>
      </c>
      <c r="H230" s="112">
        <v>19.86</v>
      </c>
      <c r="I230" s="111">
        <f>H230/500</f>
        <v>3.9719999999999998E-2</v>
      </c>
      <c r="J230" s="68"/>
      <c r="K230" s="26" t="s">
        <v>1168</v>
      </c>
      <c r="L230" s="68" t="s">
        <v>1277</v>
      </c>
      <c r="M230" s="63">
        <v>8.98</v>
      </c>
      <c r="N230" s="63">
        <v>4.4900000000000002E-2</v>
      </c>
      <c r="O230" s="31"/>
      <c r="P230" s="31"/>
      <c r="Q230" s="31"/>
      <c r="R230" s="188" t="s">
        <v>1306</v>
      </c>
      <c r="S230" s="31"/>
      <c r="T230" s="31"/>
      <c r="U230" s="31"/>
      <c r="V230" s="31"/>
      <c r="W230" s="31"/>
      <c r="X230" s="31"/>
      <c r="Y230" s="314"/>
      <c r="Z230" s="315"/>
      <c r="AA230" s="315"/>
      <c r="AB230" s="315"/>
      <c r="AC230" s="315"/>
    </row>
    <row r="231" spans="1:29" ht="51" x14ac:dyDescent="0.25">
      <c r="A231" s="131">
        <v>710</v>
      </c>
      <c r="B231" s="59" t="s">
        <v>599</v>
      </c>
      <c r="C231" s="59" t="s">
        <v>579</v>
      </c>
      <c r="D231" s="59" t="s">
        <v>600</v>
      </c>
      <c r="E231" s="194"/>
      <c r="F231" s="111" t="s">
        <v>1020</v>
      </c>
      <c r="G231" s="111" t="s">
        <v>1021</v>
      </c>
      <c r="H231" s="112">
        <v>16.59</v>
      </c>
      <c r="I231" s="111">
        <f>H231/2</f>
        <v>8.2949999999999999</v>
      </c>
      <c r="J231" s="68"/>
      <c r="K231" s="26"/>
      <c r="L231" s="68"/>
      <c r="M231" s="63" t="s">
        <v>853</v>
      </c>
      <c r="N231" s="63" t="s">
        <v>1077</v>
      </c>
      <c r="O231" s="31"/>
      <c r="P231" s="31"/>
      <c r="Q231" s="31"/>
      <c r="R231" s="188" t="s">
        <v>1306</v>
      </c>
      <c r="S231" s="31"/>
      <c r="T231" s="31"/>
      <c r="U231" s="31"/>
      <c r="V231" s="31"/>
      <c r="W231" s="31"/>
      <c r="X231" s="31"/>
      <c r="Y231" s="314"/>
      <c r="Z231" s="315"/>
      <c r="AA231" s="315"/>
      <c r="AB231" s="315"/>
      <c r="AC231" s="315"/>
    </row>
    <row r="232" spans="1:29" ht="38.25" x14ac:dyDescent="0.25">
      <c r="A232" s="131">
        <v>711</v>
      </c>
      <c r="B232" s="59" t="s">
        <v>601</v>
      </c>
      <c r="C232" s="59"/>
      <c r="D232" s="59" t="s">
        <v>583</v>
      </c>
      <c r="E232" s="194"/>
      <c r="F232" s="111" t="s">
        <v>1025</v>
      </c>
      <c r="G232" s="111" t="s">
        <v>1026</v>
      </c>
      <c r="H232" s="112">
        <v>4.87</v>
      </c>
      <c r="I232" s="111">
        <f>H232/500</f>
        <v>9.7400000000000004E-3</v>
      </c>
      <c r="J232" s="68"/>
      <c r="K232" s="26" t="s">
        <v>1168</v>
      </c>
      <c r="L232" s="68" t="s">
        <v>1293</v>
      </c>
      <c r="M232" s="63">
        <v>9.18</v>
      </c>
      <c r="N232" s="63">
        <v>1.8359999999999998E-2</v>
      </c>
      <c r="O232" s="31"/>
      <c r="P232" s="31"/>
      <c r="Q232" s="31"/>
      <c r="R232" s="188" t="s">
        <v>1306</v>
      </c>
      <c r="S232" s="31"/>
      <c r="T232" s="31"/>
      <c r="U232" s="31"/>
      <c r="V232" s="31"/>
      <c r="W232" s="31"/>
      <c r="X232" s="31"/>
      <c r="Y232" s="314"/>
      <c r="Z232" s="315"/>
      <c r="AA232" s="315"/>
      <c r="AB232" s="315"/>
      <c r="AC232" s="315"/>
    </row>
    <row r="233" spans="1:29" ht="38.25" x14ac:dyDescent="0.25">
      <c r="A233" s="131">
        <v>712</v>
      </c>
      <c r="B233" s="59" t="s">
        <v>603</v>
      </c>
      <c r="C233" s="59"/>
      <c r="D233" s="59" t="s">
        <v>583</v>
      </c>
      <c r="E233" s="195"/>
      <c r="F233" s="66" t="s">
        <v>883</v>
      </c>
      <c r="G233" s="66" t="s">
        <v>462</v>
      </c>
      <c r="H233" s="67">
        <v>17.440000000000001</v>
      </c>
      <c r="I233" s="66">
        <f>H233/4</f>
        <v>4.3600000000000003</v>
      </c>
      <c r="J233" s="113"/>
      <c r="K233" s="114" t="s">
        <v>1168</v>
      </c>
      <c r="L233" s="113" t="s">
        <v>1190</v>
      </c>
      <c r="M233" s="108">
        <v>17.040000000000003</v>
      </c>
      <c r="N233" s="108">
        <v>4.2600000000000007</v>
      </c>
      <c r="O233" s="31"/>
      <c r="P233" s="31"/>
      <c r="Q233" s="31"/>
      <c r="R233" s="188" t="s">
        <v>1306</v>
      </c>
      <c r="S233" s="31"/>
      <c r="T233" s="31"/>
      <c r="U233" s="31"/>
      <c r="V233" s="31"/>
      <c r="W233" s="31"/>
      <c r="X233" s="31"/>
      <c r="Y233" s="314"/>
      <c r="Z233" s="315"/>
      <c r="AA233" s="315"/>
      <c r="AB233" s="315"/>
      <c r="AC233" s="315"/>
    </row>
    <row r="234" spans="1:29" ht="25.5" x14ac:dyDescent="0.25">
      <c r="A234" s="131">
        <v>713</v>
      </c>
      <c r="B234" s="59" t="s">
        <v>604</v>
      </c>
      <c r="C234" s="59"/>
      <c r="D234" s="59" t="s">
        <v>246</v>
      </c>
      <c r="E234" s="195"/>
      <c r="F234" s="66" t="s">
        <v>883</v>
      </c>
      <c r="G234" s="66" t="s">
        <v>462</v>
      </c>
      <c r="H234" s="67">
        <v>37.42</v>
      </c>
      <c r="I234" s="66">
        <f>H234/4</f>
        <v>9.3550000000000004</v>
      </c>
      <c r="J234" s="113"/>
      <c r="K234" s="114" t="s">
        <v>1189</v>
      </c>
      <c r="L234" s="113" t="s">
        <v>1190</v>
      </c>
      <c r="M234" s="108">
        <v>29.720000000000002</v>
      </c>
      <c r="N234" s="108">
        <v>7.4300000000000006</v>
      </c>
      <c r="O234" s="31"/>
      <c r="P234" s="31"/>
      <c r="Q234" s="31"/>
      <c r="R234" s="188" t="s">
        <v>1306</v>
      </c>
      <c r="S234" s="31"/>
      <c r="T234" s="31"/>
      <c r="U234" s="31"/>
      <c r="V234" s="31"/>
      <c r="W234" s="31"/>
      <c r="X234" s="31"/>
      <c r="Y234" s="314"/>
      <c r="Z234" s="315"/>
      <c r="AA234" s="315"/>
      <c r="AB234" s="315"/>
      <c r="AC234" s="315"/>
    </row>
    <row r="235" spans="1:29" ht="25.5" x14ac:dyDescent="0.25">
      <c r="A235" s="131">
        <v>714</v>
      </c>
      <c r="B235" s="59" t="s">
        <v>605</v>
      </c>
      <c r="C235" s="59"/>
      <c r="D235" s="59" t="s">
        <v>246</v>
      </c>
      <c r="E235" s="194"/>
      <c r="F235" s="111" t="s">
        <v>1027</v>
      </c>
      <c r="G235" s="111" t="s">
        <v>200</v>
      </c>
      <c r="H235" s="112">
        <v>39.85</v>
      </c>
      <c r="I235" s="111">
        <f>H235/6</f>
        <v>6.6416666666666666</v>
      </c>
      <c r="J235" s="68"/>
      <c r="K235" s="26"/>
      <c r="L235" s="68"/>
      <c r="M235" s="63" t="s">
        <v>853</v>
      </c>
      <c r="N235" s="63" t="s">
        <v>1077</v>
      </c>
      <c r="O235" s="31"/>
      <c r="P235" s="31"/>
      <c r="Q235" s="31"/>
      <c r="R235" s="188" t="s">
        <v>1306</v>
      </c>
      <c r="S235" s="31"/>
      <c r="T235" s="31"/>
      <c r="U235" s="31"/>
      <c r="V235" s="31"/>
      <c r="W235" s="31"/>
      <c r="X235" s="31"/>
      <c r="Y235" s="314"/>
      <c r="Z235" s="315"/>
      <c r="AA235" s="315"/>
      <c r="AB235" s="315"/>
      <c r="AC235" s="315"/>
    </row>
    <row r="236" spans="1:29" ht="25.5" x14ac:dyDescent="0.25">
      <c r="A236" s="131">
        <v>715</v>
      </c>
      <c r="B236" s="59" t="s">
        <v>606</v>
      </c>
      <c r="C236" s="59" t="s">
        <v>607</v>
      </c>
      <c r="D236" s="59" t="s">
        <v>246</v>
      </c>
      <c r="E236" s="195"/>
      <c r="F236" s="66" t="s">
        <v>883</v>
      </c>
      <c r="G236" s="66" t="s">
        <v>608</v>
      </c>
      <c r="H236" s="67">
        <v>26.84</v>
      </c>
      <c r="I236" s="66">
        <f>H236/5</f>
        <v>5.3680000000000003</v>
      </c>
      <c r="J236" s="113"/>
      <c r="K236" s="114" t="s">
        <v>1189</v>
      </c>
      <c r="L236" s="113" t="s">
        <v>1294</v>
      </c>
      <c r="M236" s="108">
        <v>26.490000000000002</v>
      </c>
      <c r="N236" s="108">
        <v>3.3112500000000002</v>
      </c>
      <c r="O236" s="31"/>
      <c r="P236" s="31"/>
      <c r="Q236" s="31"/>
      <c r="R236" s="188" t="s">
        <v>1306</v>
      </c>
      <c r="S236" s="31"/>
      <c r="T236" s="31"/>
      <c r="U236" s="31"/>
      <c r="V236" s="31"/>
      <c r="W236" s="31"/>
      <c r="X236" s="31"/>
      <c r="Y236" s="314"/>
      <c r="Z236" s="315"/>
      <c r="AA236" s="315"/>
      <c r="AB236" s="315"/>
      <c r="AC236" s="315"/>
    </row>
    <row r="237" spans="1:29" ht="25.5" x14ac:dyDescent="0.25">
      <c r="A237" s="131">
        <v>716</v>
      </c>
      <c r="B237" s="59" t="s">
        <v>609</v>
      </c>
      <c r="C237" s="59" t="s">
        <v>610</v>
      </c>
      <c r="D237" s="59" t="s">
        <v>246</v>
      </c>
      <c r="E237" s="195"/>
      <c r="F237" s="66" t="s">
        <v>883</v>
      </c>
      <c r="G237" s="66" t="s">
        <v>608</v>
      </c>
      <c r="H237" s="67">
        <v>28.78</v>
      </c>
      <c r="I237" s="66">
        <f>H237/5</f>
        <v>5.7560000000000002</v>
      </c>
      <c r="J237" s="113"/>
      <c r="K237" s="114" t="s">
        <v>1189</v>
      </c>
      <c r="L237" s="113" t="s">
        <v>1190</v>
      </c>
      <c r="M237" s="108">
        <v>26.490000000000002</v>
      </c>
      <c r="N237" s="108">
        <v>6.6225000000000005</v>
      </c>
      <c r="O237" s="31"/>
      <c r="P237" s="31"/>
      <c r="Q237" s="31"/>
      <c r="R237" s="188" t="s">
        <v>1306</v>
      </c>
      <c r="S237" s="31"/>
      <c r="T237" s="31"/>
      <c r="U237" s="31"/>
      <c r="V237" s="31"/>
      <c r="W237" s="31"/>
      <c r="X237" s="31"/>
      <c r="Y237" s="314"/>
      <c r="Z237" s="315"/>
      <c r="AA237" s="315"/>
      <c r="AB237" s="315"/>
      <c r="AC237" s="315"/>
    </row>
    <row r="238" spans="1:29" ht="15.75" x14ac:dyDescent="0.25">
      <c r="B238" s="72" t="s">
        <v>611</v>
      </c>
      <c r="C238" s="73"/>
      <c r="D238" s="73"/>
      <c r="E238" s="195"/>
      <c r="F238" s="66"/>
      <c r="G238" s="66"/>
      <c r="H238" s="67"/>
      <c r="I238" s="66"/>
      <c r="J238" s="68"/>
      <c r="K238" s="26"/>
      <c r="L238" s="68"/>
      <c r="M238" s="63" t="s">
        <v>853</v>
      </c>
      <c r="N238" s="63" t="s">
        <v>1077</v>
      </c>
      <c r="O238" s="31"/>
      <c r="P238" s="31"/>
      <c r="Q238" s="31"/>
      <c r="R238" s="34"/>
      <c r="S238" s="31"/>
      <c r="T238" s="31"/>
      <c r="U238" s="31"/>
      <c r="V238" s="31"/>
      <c r="W238" s="31"/>
      <c r="X238" s="31"/>
      <c r="Y238" s="314"/>
      <c r="Z238" s="315"/>
      <c r="AA238" s="315"/>
      <c r="AB238" s="315"/>
      <c r="AC238" s="315"/>
    </row>
    <row r="239" spans="1:29" ht="15.75" x14ac:dyDescent="0.25">
      <c r="A239" s="131">
        <v>801</v>
      </c>
      <c r="B239" s="59" t="s">
        <v>612</v>
      </c>
      <c r="C239" s="59" t="s">
        <v>613</v>
      </c>
      <c r="D239" s="59" t="s">
        <v>612</v>
      </c>
      <c r="E239" s="195"/>
      <c r="F239" s="66"/>
      <c r="G239" s="66"/>
      <c r="H239" s="67" t="s">
        <v>853</v>
      </c>
      <c r="I239" s="66"/>
      <c r="J239" s="113"/>
      <c r="K239" s="114" t="s">
        <v>1295</v>
      </c>
      <c r="L239" s="113" t="s">
        <v>1296</v>
      </c>
      <c r="M239" s="108">
        <v>49.44</v>
      </c>
      <c r="N239" s="108">
        <v>16.48</v>
      </c>
      <c r="O239" s="31"/>
      <c r="P239" s="31"/>
      <c r="Q239" s="31"/>
      <c r="R239" s="188" t="s">
        <v>1306</v>
      </c>
      <c r="S239" s="31"/>
      <c r="T239" s="31"/>
      <c r="U239" s="31"/>
      <c r="V239" s="31"/>
      <c r="W239" s="31"/>
      <c r="X239" s="31"/>
      <c r="Y239" s="314"/>
      <c r="Z239" s="315"/>
      <c r="AA239" s="315"/>
      <c r="AB239" s="315"/>
      <c r="AC239" s="315"/>
    </row>
    <row r="240" spans="1:29" ht="15.75" x14ac:dyDescent="0.25">
      <c r="A240" s="131">
        <v>802</v>
      </c>
      <c r="B240" s="59" t="s">
        <v>615</v>
      </c>
      <c r="C240" s="80" t="s">
        <v>616</v>
      </c>
      <c r="D240" s="59" t="s">
        <v>617</v>
      </c>
      <c r="E240" s="194"/>
      <c r="F240" s="111" t="s">
        <v>1028</v>
      </c>
      <c r="G240" s="111" t="s">
        <v>1029</v>
      </c>
      <c r="H240" s="112">
        <v>28.74</v>
      </c>
      <c r="I240" s="111">
        <f>H240/6</f>
        <v>4.79</v>
      </c>
      <c r="J240" s="68"/>
      <c r="K240" s="117" t="s">
        <v>1270</v>
      </c>
      <c r="L240" s="68" t="s">
        <v>1297</v>
      </c>
      <c r="M240" s="63">
        <v>18.28</v>
      </c>
      <c r="N240" s="63">
        <v>3.0466666666666669</v>
      </c>
      <c r="O240" s="31"/>
      <c r="P240" s="31"/>
      <c r="Q240" s="31"/>
      <c r="R240" s="188" t="s">
        <v>1306</v>
      </c>
      <c r="S240" s="31"/>
      <c r="T240" s="31"/>
      <c r="U240" s="31"/>
      <c r="V240" s="31"/>
      <c r="W240" s="31"/>
      <c r="X240" s="31"/>
      <c r="Y240" s="314"/>
      <c r="Z240" s="315"/>
      <c r="AA240" s="315"/>
      <c r="AB240" s="315"/>
      <c r="AC240" s="315"/>
    </row>
    <row r="241" spans="1:29" ht="15.75" x14ac:dyDescent="0.25">
      <c r="A241" s="131">
        <v>803</v>
      </c>
      <c r="B241" s="80" t="s">
        <v>619</v>
      </c>
      <c r="C241" s="80" t="s">
        <v>620</v>
      </c>
      <c r="D241" s="59" t="s">
        <v>617</v>
      </c>
      <c r="E241" s="195"/>
      <c r="F241" s="66"/>
      <c r="G241" s="66"/>
      <c r="H241" s="67" t="s">
        <v>853</v>
      </c>
      <c r="I241" s="66"/>
      <c r="J241" s="113"/>
      <c r="K241" s="114" t="s">
        <v>1270</v>
      </c>
      <c r="L241" s="113" t="s">
        <v>408</v>
      </c>
      <c r="M241" s="108">
        <v>77.7</v>
      </c>
      <c r="N241" s="108">
        <v>3.1080000000000001</v>
      </c>
      <c r="O241" s="31"/>
      <c r="P241" s="31"/>
      <c r="Q241" s="31"/>
      <c r="R241" s="188" t="s">
        <v>1306</v>
      </c>
      <c r="S241" s="31"/>
      <c r="T241" s="31"/>
      <c r="U241" s="31"/>
      <c r="V241" s="31"/>
      <c r="W241" s="31"/>
      <c r="X241" s="31"/>
      <c r="Y241" s="314"/>
      <c r="Z241" s="315"/>
      <c r="AA241" s="315"/>
      <c r="AB241" s="315"/>
      <c r="AC241" s="315"/>
    </row>
    <row r="242" spans="1:29" ht="15.75" x14ac:dyDescent="0.25">
      <c r="B242" s="83" t="s">
        <v>621</v>
      </c>
      <c r="C242" s="84"/>
      <c r="D242" s="85"/>
      <c r="E242" s="195"/>
      <c r="F242" s="66"/>
      <c r="G242" s="66"/>
      <c r="H242" s="67"/>
      <c r="I242" s="66"/>
      <c r="J242" s="68"/>
      <c r="K242" s="26"/>
      <c r="L242" s="68"/>
      <c r="M242" s="63" t="s">
        <v>853</v>
      </c>
      <c r="N242" s="63" t="s">
        <v>1077</v>
      </c>
      <c r="O242" s="31"/>
      <c r="P242" s="31"/>
      <c r="Q242" s="31"/>
      <c r="R242" s="34"/>
      <c r="S242" s="31"/>
      <c r="T242" s="31"/>
      <c r="U242" s="31"/>
      <c r="V242" s="31"/>
      <c r="W242" s="31"/>
      <c r="X242" s="31"/>
      <c r="Y242" s="314"/>
      <c r="Z242" s="315"/>
      <c r="AA242" s="315"/>
      <c r="AB242" s="315"/>
      <c r="AC242" s="315"/>
    </row>
    <row r="243" spans="1:29" ht="78.75" x14ac:dyDescent="0.25">
      <c r="A243" s="131">
        <v>901</v>
      </c>
      <c r="B243" s="87" t="s">
        <v>622</v>
      </c>
      <c r="C243" s="88" t="s">
        <v>623</v>
      </c>
      <c r="D243" s="88"/>
      <c r="E243" s="195"/>
      <c r="F243" s="66"/>
      <c r="G243" s="66"/>
      <c r="H243" s="67" t="s">
        <v>853</v>
      </c>
      <c r="I243" s="66"/>
      <c r="J243" s="68"/>
      <c r="K243" s="26"/>
      <c r="L243" s="68"/>
      <c r="M243" s="63" t="s">
        <v>853</v>
      </c>
      <c r="N243" s="63" t="s">
        <v>1077</v>
      </c>
      <c r="O243" s="119"/>
      <c r="P243" s="120" t="s">
        <v>1307</v>
      </c>
      <c r="Q243" s="121" t="s">
        <v>1308</v>
      </c>
      <c r="R243" s="122">
        <v>109.54</v>
      </c>
      <c r="S243" s="123">
        <v>10.954000000000001</v>
      </c>
      <c r="T243" s="39"/>
      <c r="U243" s="39"/>
      <c r="V243" s="39"/>
      <c r="W243" s="39"/>
      <c r="X243" s="39"/>
      <c r="Y243" s="307"/>
      <c r="Z243" s="308"/>
      <c r="AA243" s="308"/>
      <c r="AB243" s="308"/>
      <c r="AC243" s="308"/>
    </row>
    <row r="244" spans="1:29" ht="94.5" x14ac:dyDescent="0.25">
      <c r="A244" s="131">
        <v>902</v>
      </c>
      <c r="B244" s="87" t="s">
        <v>625</v>
      </c>
      <c r="C244" s="90" t="s">
        <v>626</v>
      </c>
      <c r="D244" s="90"/>
      <c r="E244" s="195"/>
      <c r="F244" s="66" t="s">
        <v>1030</v>
      </c>
      <c r="G244" s="66" t="s">
        <v>1031</v>
      </c>
      <c r="H244" s="67">
        <v>12.92</v>
      </c>
      <c r="I244" s="66">
        <f>H244/250</f>
        <v>5.1679999999999997E-2</v>
      </c>
      <c r="J244" s="68"/>
      <c r="K244" s="26"/>
      <c r="L244" s="68"/>
      <c r="M244" s="63" t="s">
        <v>853</v>
      </c>
      <c r="N244" s="63" t="s">
        <v>1077</v>
      </c>
      <c r="O244" s="136"/>
      <c r="P244" s="137" t="s">
        <v>1309</v>
      </c>
      <c r="Q244" s="138" t="s">
        <v>1310</v>
      </c>
      <c r="R244" s="139">
        <v>32.950000000000003</v>
      </c>
      <c r="S244" s="140">
        <v>0.1318</v>
      </c>
      <c r="T244" s="119"/>
      <c r="U244" s="119" t="s">
        <v>1397</v>
      </c>
      <c r="V244" s="119">
        <v>250</v>
      </c>
      <c r="W244" s="119">
        <v>12.75</v>
      </c>
      <c r="X244" s="119">
        <f>SUM(W244/V244)</f>
        <v>5.0999999999999997E-2</v>
      </c>
      <c r="Y244" s="307"/>
      <c r="Z244" s="308" t="s">
        <v>1563</v>
      </c>
      <c r="AA244" s="308" t="s">
        <v>1031</v>
      </c>
      <c r="AB244" s="309">
        <v>24.95</v>
      </c>
      <c r="AC244" s="309">
        <f>AB244/250</f>
        <v>9.98E-2</v>
      </c>
    </row>
    <row r="245" spans="1:29" ht="38.25" x14ac:dyDescent="0.25">
      <c r="A245" s="131">
        <v>903</v>
      </c>
      <c r="B245" s="90" t="s">
        <v>628</v>
      </c>
      <c r="C245" s="90" t="s">
        <v>629</v>
      </c>
      <c r="D245" s="90"/>
      <c r="E245" s="195"/>
      <c r="F245" s="66"/>
      <c r="G245" s="66"/>
      <c r="H245" s="67" t="s">
        <v>853</v>
      </c>
      <c r="I245" s="66"/>
      <c r="J245" s="68"/>
      <c r="K245" s="26"/>
      <c r="L245" s="68"/>
      <c r="M245" s="63" t="s">
        <v>853</v>
      </c>
      <c r="N245" s="63" t="s">
        <v>1077</v>
      </c>
      <c r="O245" s="136"/>
      <c r="P245" s="136"/>
      <c r="Q245" s="136"/>
      <c r="R245" s="140" t="s">
        <v>1306</v>
      </c>
      <c r="S245" s="136"/>
      <c r="T245" s="119"/>
      <c r="U245" s="119" t="s">
        <v>1397</v>
      </c>
      <c r="V245" s="119">
        <v>500</v>
      </c>
      <c r="W245" s="119">
        <v>12.67</v>
      </c>
      <c r="X245" s="119">
        <f t="shared" ref="X245:X266" si="2">SUM(W245/V245)</f>
        <v>2.5340000000000001E-2</v>
      </c>
      <c r="Y245" s="307"/>
      <c r="Z245" s="308" t="s">
        <v>1564</v>
      </c>
      <c r="AA245" s="308" t="s">
        <v>1035</v>
      </c>
      <c r="AB245" s="309">
        <v>26.95</v>
      </c>
      <c r="AC245" s="309">
        <f>AB245/500</f>
        <v>5.3899999999999997E-2</v>
      </c>
    </row>
    <row r="246" spans="1:29" ht="25.5" x14ac:dyDescent="0.25">
      <c r="A246" s="131">
        <v>904</v>
      </c>
      <c r="B246" s="90" t="s">
        <v>631</v>
      </c>
      <c r="C246" s="90" t="s">
        <v>632</v>
      </c>
      <c r="D246" s="90"/>
      <c r="E246" s="194"/>
      <c r="F246" s="111" t="s">
        <v>1032</v>
      </c>
      <c r="G246" s="111" t="s">
        <v>1033</v>
      </c>
      <c r="H246" s="112">
        <v>35.450000000000003</v>
      </c>
      <c r="I246" s="111">
        <f>H246/1000</f>
        <v>3.5450000000000002E-2</v>
      </c>
      <c r="J246" s="68"/>
      <c r="K246" s="26"/>
      <c r="L246" s="68"/>
      <c r="M246" s="63" t="s">
        <v>853</v>
      </c>
      <c r="N246" s="63" t="s">
        <v>1077</v>
      </c>
      <c r="O246" s="136"/>
      <c r="P246" s="137"/>
      <c r="Q246" s="136"/>
      <c r="R246" s="140" t="s">
        <v>1306</v>
      </c>
      <c r="S246" s="136"/>
      <c r="T246" s="39"/>
      <c r="U246" s="39" t="s">
        <v>1398</v>
      </c>
      <c r="V246" s="39">
        <v>1000</v>
      </c>
      <c r="W246" s="39">
        <v>39.78</v>
      </c>
      <c r="X246" s="39">
        <f t="shared" si="2"/>
        <v>3.9780000000000003E-2</v>
      </c>
      <c r="Y246" s="307"/>
      <c r="Z246" s="308"/>
      <c r="AA246" s="308"/>
      <c r="AB246" s="308"/>
      <c r="AC246" s="308"/>
    </row>
    <row r="247" spans="1:29" ht="25.5" x14ac:dyDescent="0.25">
      <c r="A247" s="131">
        <v>905</v>
      </c>
      <c r="B247" s="90" t="s">
        <v>631</v>
      </c>
      <c r="C247" s="90" t="s">
        <v>634</v>
      </c>
      <c r="D247" s="90"/>
      <c r="E247" s="194"/>
      <c r="F247" s="111" t="s">
        <v>1032</v>
      </c>
      <c r="G247" s="111" t="s">
        <v>1033</v>
      </c>
      <c r="H247" s="112">
        <v>33.450000000000003</v>
      </c>
      <c r="I247" s="111">
        <f>H247/1000</f>
        <v>3.3450000000000001E-2</v>
      </c>
      <c r="J247" s="68"/>
      <c r="K247" s="26"/>
      <c r="L247" s="68"/>
      <c r="M247" s="63" t="s">
        <v>853</v>
      </c>
      <c r="N247" s="63" t="s">
        <v>1077</v>
      </c>
      <c r="O247" s="136"/>
      <c r="P247" s="136"/>
      <c r="Q247" s="136"/>
      <c r="R247" s="140" t="s">
        <v>1306</v>
      </c>
      <c r="S247" s="136"/>
      <c r="T247" s="39"/>
      <c r="U247" s="39" t="s">
        <v>1398</v>
      </c>
      <c r="V247" s="39">
        <v>1000</v>
      </c>
      <c r="W247" s="39">
        <v>34.65</v>
      </c>
      <c r="X247" s="39">
        <f t="shared" si="2"/>
        <v>3.465E-2</v>
      </c>
      <c r="Y247" s="307"/>
      <c r="Z247" s="308"/>
      <c r="AA247" s="308"/>
      <c r="AB247" s="308"/>
      <c r="AC247" s="308"/>
    </row>
    <row r="248" spans="1:29" ht="25.5" x14ac:dyDescent="0.25">
      <c r="A248" s="131">
        <v>906</v>
      </c>
      <c r="B248" s="90" t="s">
        <v>631</v>
      </c>
      <c r="C248" s="90" t="s">
        <v>635</v>
      </c>
      <c r="D248" s="90"/>
      <c r="E248" s="194"/>
      <c r="F248" s="111" t="s">
        <v>1032</v>
      </c>
      <c r="G248" s="111" t="s">
        <v>1033</v>
      </c>
      <c r="H248" s="112">
        <v>31.45</v>
      </c>
      <c r="I248" s="111">
        <f>H248/1000</f>
        <v>3.1449999999999999E-2</v>
      </c>
      <c r="J248" s="68"/>
      <c r="K248" s="26"/>
      <c r="L248" s="68"/>
      <c r="M248" s="63" t="s">
        <v>853</v>
      </c>
      <c r="N248" s="63" t="s">
        <v>1077</v>
      </c>
      <c r="O248" s="136"/>
      <c r="P248" s="136"/>
      <c r="Q248" s="136"/>
      <c r="R248" s="140" t="s">
        <v>1306</v>
      </c>
      <c r="S248" s="136"/>
      <c r="T248" s="39"/>
      <c r="U248" s="39" t="s">
        <v>1398</v>
      </c>
      <c r="V248" s="39">
        <v>1000</v>
      </c>
      <c r="W248" s="39">
        <v>32.75</v>
      </c>
      <c r="X248" s="39">
        <f t="shared" si="2"/>
        <v>3.2750000000000001E-2</v>
      </c>
      <c r="Y248" s="307"/>
      <c r="Z248" s="308"/>
      <c r="AA248" s="308"/>
      <c r="AB248" s="308"/>
      <c r="AC248" s="308"/>
    </row>
    <row r="249" spans="1:29" ht="94.5" x14ac:dyDescent="0.25">
      <c r="A249" s="131">
        <v>907</v>
      </c>
      <c r="B249" s="90" t="s">
        <v>636</v>
      </c>
      <c r="C249" s="92" t="s">
        <v>801</v>
      </c>
      <c r="D249" s="93"/>
      <c r="E249" s="195"/>
      <c r="F249" s="66"/>
      <c r="G249" s="66"/>
      <c r="H249" s="67" t="s">
        <v>853</v>
      </c>
      <c r="I249" s="66"/>
      <c r="J249" s="68"/>
      <c r="K249" s="26"/>
      <c r="L249" s="68"/>
      <c r="M249" s="63" t="s">
        <v>853</v>
      </c>
      <c r="N249" s="63" t="s">
        <v>1077</v>
      </c>
      <c r="O249" s="136"/>
      <c r="P249" s="137" t="s">
        <v>1311</v>
      </c>
      <c r="Q249" s="141" t="s">
        <v>1312</v>
      </c>
      <c r="R249" s="140">
        <v>24.466666666666665</v>
      </c>
      <c r="S249" s="140">
        <v>0.1631111111111111</v>
      </c>
      <c r="T249" s="119"/>
      <c r="U249" s="119" t="s">
        <v>1399</v>
      </c>
      <c r="V249" s="119">
        <v>100</v>
      </c>
      <c r="W249" s="119">
        <v>16.489999999999998</v>
      </c>
      <c r="X249" s="119">
        <f t="shared" si="2"/>
        <v>0.16489999999999999</v>
      </c>
      <c r="Y249" s="307"/>
      <c r="Z249" s="308" t="s">
        <v>1565</v>
      </c>
      <c r="AA249" s="308" t="s">
        <v>1566</v>
      </c>
      <c r="AB249" s="309">
        <v>32.380000000000003</v>
      </c>
      <c r="AC249" s="309">
        <f>AB249/150</f>
        <v>0.21586666666666668</v>
      </c>
    </row>
    <row r="250" spans="1:29" ht="94.5" x14ac:dyDescent="0.25">
      <c r="A250" s="131">
        <v>908</v>
      </c>
      <c r="B250" s="90" t="s">
        <v>636</v>
      </c>
      <c r="C250" s="92" t="s">
        <v>802</v>
      </c>
      <c r="D250" s="93"/>
      <c r="E250" s="195"/>
      <c r="F250" s="66"/>
      <c r="G250" s="66"/>
      <c r="H250" s="67" t="s">
        <v>853</v>
      </c>
      <c r="I250" s="66"/>
      <c r="J250" s="68"/>
      <c r="K250" s="26"/>
      <c r="L250" s="68"/>
      <c r="M250" s="63" t="s">
        <v>853</v>
      </c>
      <c r="N250" s="63" t="s">
        <v>1077</v>
      </c>
      <c r="O250" s="136"/>
      <c r="P250" s="137" t="s">
        <v>1313</v>
      </c>
      <c r="Q250" s="141" t="s">
        <v>1314</v>
      </c>
      <c r="R250" s="140">
        <v>37.299999999999997</v>
      </c>
      <c r="S250" s="140">
        <v>0.373</v>
      </c>
      <c r="T250" s="119"/>
      <c r="U250" s="119" t="s">
        <v>1399</v>
      </c>
      <c r="V250" s="119">
        <v>100</v>
      </c>
      <c r="W250" s="119">
        <v>25.21</v>
      </c>
      <c r="X250" s="119">
        <f t="shared" si="2"/>
        <v>0.25209999999999999</v>
      </c>
      <c r="Y250" s="307"/>
      <c r="Z250" s="308" t="s">
        <v>1567</v>
      </c>
      <c r="AA250" s="308" t="s">
        <v>866</v>
      </c>
      <c r="AB250" s="309">
        <v>31.41</v>
      </c>
      <c r="AC250" s="309">
        <f>AB250/100</f>
        <v>0.31409999999999999</v>
      </c>
    </row>
    <row r="251" spans="1:29" ht="94.5" x14ac:dyDescent="0.25">
      <c r="A251" s="131">
        <v>909</v>
      </c>
      <c r="B251" s="90" t="s">
        <v>636</v>
      </c>
      <c r="C251" s="92" t="s">
        <v>803</v>
      </c>
      <c r="D251" s="93"/>
      <c r="E251" s="195"/>
      <c r="F251" s="66"/>
      <c r="G251" s="66"/>
      <c r="H251" s="67" t="s">
        <v>853</v>
      </c>
      <c r="I251" s="66"/>
      <c r="J251" s="68"/>
      <c r="K251" s="26"/>
      <c r="L251" s="68"/>
      <c r="M251" s="63" t="s">
        <v>853</v>
      </c>
      <c r="N251" s="63" t="s">
        <v>1077</v>
      </c>
      <c r="O251" s="136"/>
      <c r="P251" s="137" t="s">
        <v>1315</v>
      </c>
      <c r="Q251" s="142" t="s">
        <v>1314</v>
      </c>
      <c r="R251" s="139">
        <v>38.388888888888886</v>
      </c>
      <c r="S251" s="140">
        <v>0.38388888888888884</v>
      </c>
      <c r="T251" s="119"/>
      <c r="U251" s="119" t="s">
        <v>1399</v>
      </c>
      <c r="V251" s="119">
        <v>100</v>
      </c>
      <c r="W251" s="119">
        <v>25.75</v>
      </c>
      <c r="X251" s="119">
        <f t="shared" si="2"/>
        <v>0.25750000000000001</v>
      </c>
      <c r="Y251" s="320"/>
      <c r="Z251" s="318" t="s">
        <v>1568</v>
      </c>
      <c r="AA251" s="318" t="s">
        <v>866</v>
      </c>
      <c r="AB251" s="319">
        <v>25.41</v>
      </c>
      <c r="AC251" s="321">
        <f>AB251/100</f>
        <v>0.25409999999999999</v>
      </c>
    </row>
    <row r="252" spans="1:29" ht="51.75" x14ac:dyDescent="0.25">
      <c r="A252" s="131">
        <v>910</v>
      </c>
      <c r="B252" s="90" t="s">
        <v>636</v>
      </c>
      <c r="C252" s="92" t="s">
        <v>638</v>
      </c>
      <c r="D252" s="93"/>
      <c r="E252" s="195"/>
      <c r="F252" s="66"/>
      <c r="G252" s="66"/>
      <c r="H252" s="67" t="s">
        <v>853</v>
      </c>
      <c r="I252" s="66"/>
      <c r="J252" s="68"/>
      <c r="K252" s="26"/>
      <c r="L252" s="68"/>
      <c r="M252" s="63" t="s">
        <v>853</v>
      </c>
      <c r="N252" s="63" t="s">
        <v>1077</v>
      </c>
      <c r="O252" s="136"/>
      <c r="P252" s="143"/>
      <c r="Q252" s="143"/>
      <c r="R252" s="144" t="s">
        <v>1306</v>
      </c>
      <c r="S252" s="136"/>
      <c r="T252" s="39"/>
      <c r="U252" s="39"/>
      <c r="V252" s="39"/>
      <c r="W252" s="39"/>
      <c r="X252" s="39" t="e">
        <f t="shared" si="2"/>
        <v>#DIV/0!</v>
      </c>
      <c r="Y252" s="307"/>
      <c r="Z252" s="308"/>
      <c r="AA252" s="308"/>
      <c r="AB252" s="308"/>
      <c r="AC252" s="308"/>
    </row>
    <row r="253" spans="1:29" ht="38.25" x14ac:dyDescent="0.25">
      <c r="A253" s="131">
        <v>911</v>
      </c>
      <c r="B253" s="90" t="s">
        <v>639</v>
      </c>
      <c r="C253" s="90" t="s">
        <v>640</v>
      </c>
      <c r="D253" s="90"/>
      <c r="E253" s="195"/>
      <c r="F253" s="66" t="s">
        <v>1034</v>
      </c>
      <c r="G253" s="66" t="s">
        <v>1035</v>
      </c>
      <c r="H253" s="67">
        <v>14.23</v>
      </c>
      <c r="I253" s="66">
        <f>H253/500</f>
        <v>2.8459999999999999E-2</v>
      </c>
      <c r="J253" s="113"/>
      <c r="K253" s="114" t="s">
        <v>1298</v>
      </c>
      <c r="L253" s="113" t="s">
        <v>1292</v>
      </c>
      <c r="M253" s="108">
        <v>14.64</v>
      </c>
      <c r="N253" s="108" t="s">
        <v>1077</v>
      </c>
      <c r="O253" s="136"/>
      <c r="P253" s="143"/>
      <c r="Q253" s="143"/>
      <c r="R253" s="144" t="s">
        <v>1306</v>
      </c>
      <c r="S253" s="136"/>
      <c r="T253" s="39"/>
      <c r="U253" s="39"/>
      <c r="V253" s="39"/>
      <c r="W253" s="39"/>
      <c r="X253" s="39" t="e">
        <f t="shared" si="2"/>
        <v>#DIV/0!</v>
      </c>
      <c r="Y253" s="307"/>
      <c r="Z253" s="308"/>
      <c r="AA253" s="308"/>
      <c r="AB253" s="308"/>
      <c r="AC253" s="308"/>
    </row>
    <row r="254" spans="1:29" ht="38.25" x14ac:dyDescent="0.25">
      <c r="A254" s="131">
        <v>912</v>
      </c>
      <c r="B254" s="90" t="s">
        <v>642</v>
      </c>
      <c r="C254" s="90" t="s">
        <v>1531</v>
      </c>
      <c r="D254" s="90"/>
      <c r="E254" s="195"/>
      <c r="F254" s="66" t="s">
        <v>1036</v>
      </c>
      <c r="G254" s="66" t="s">
        <v>1037</v>
      </c>
      <c r="H254" s="67">
        <v>49.86</v>
      </c>
      <c r="I254" s="66">
        <f>H254/500</f>
        <v>9.9720000000000003E-2</v>
      </c>
      <c r="J254" s="68"/>
      <c r="K254" s="26"/>
      <c r="L254" s="68"/>
      <c r="M254" s="63" t="s">
        <v>853</v>
      </c>
      <c r="N254" s="63" t="s">
        <v>1077</v>
      </c>
      <c r="O254" s="136"/>
      <c r="P254" s="143"/>
      <c r="Q254" s="143"/>
      <c r="R254" s="144" t="s">
        <v>1306</v>
      </c>
      <c r="S254" s="136"/>
      <c r="T254" s="119"/>
      <c r="U254" s="119" t="s">
        <v>1398</v>
      </c>
      <c r="V254" s="119">
        <v>1000</v>
      </c>
      <c r="W254" s="119">
        <v>63.14</v>
      </c>
      <c r="X254" s="119">
        <f t="shared" si="2"/>
        <v>6.3140000000000002E-2</v>
      </c>
      <c r="Y254" s="307"/>
      <c r="Z254" s="308"/>
      <c r="AA254" s="308"/>
      <c r="AB254" s="308"/>
      <c r="AC254" s="308"/>
    </row>
    <row r="255" spans="1:29" ht="38.25" x14ac:dyDescent="0.25">
      <c r="A255" s="131">
        <v>913</v>
      </c>
      <c r="B255" s="90" t="s">
        <v>643</v>
      </c>
      <c r="C255" s="90" t="s">
        <v>1532</v>
      </c>
      <c r="D255" s="90"/>
      <c r="E255" s="195"/>
      <c r="F255" s="66" t="s">
        <v>1030</v>
      </c>
      <c r="G255" s="66" t="s">
        <v>1038</v>
      </c>
      <c r="H255" s="67">
        <v>36.97</v>
      </c>
      <c r="I255" s="66">
        <f>H255/1020</f>
        <v>3.6245098039215683E-2</v>
      </c>
      <c r="J255" s="68"/>
      <c r="K255" s="26"/>
      <c r="L255" s="68"/>
      <c r="M255" s="63" t="s">
        <v>853</v>
      </c>
      <c r="N255" s="63" t="s">
        <v>1077</v>
      </c>
      <c r="O255" s="136"/>
      <c r="P255" s="143"/>
      <c r="Q255" s="143"/>
      <c r="R255" s="144" t="s">
        <v>1306</v>
      </c>
      <c r="S255" s="136"/>
      <c r="T255" s="119"/>
      <c r="U255" s="119" t="s">
        <v>1398</v>
      </c>
      <c r="V255" s="119">
        <v>1000</v>
      </c>
      <c r="W255" s="119">
        <v>19.39</v>
      </c>
      <c r="X255" s="119">
        <f t="shared" si="2"/>
        <v>1.9390000000000001E-2</v>
      </c>
      <c r="Y255" s="307"/>
      <c r="Z255" s="308"/>
      <c r="AA255" s="308"/>
      <c r="AB255" s="308"/>
      <c r="AC255" s="308"/>
    </row>
    <row r="256" spans="1:29" ht="78.75" x14ac:dyDescent="0.25">
      <c r="A256" s="131">
        <v>914</v>
      </c>
      <c r="B256" s="90" t="s">
        <v>644</v>
      </c>
      <c r="C256" s="90" t="s">
        <v>645</v>
      </c>
      <c r="D256" s="90" t="s">
        <v>646</v>
      </c>
      <c r="E256" s="195"/>
      <c r="F256" s="66"/>
      <c r="G256" s="66"/>
      <c r="H256" s="67" t="s">
        <v>853</v>
      </c>
      <c r="I256" s="66"/>
      <c r="J256" s="68"/>
      <c r="K256" s="26"/>
      <c r="L256" s="68"/>
      <c r="M256" s="63" t="s">
        <v>853</v>
      </c>
      <c r="N256" s="63" t="s">
        <v>1077</v>
      </c>
      <c r="O256" s="136"/>
      <c r="P256" s="137" t="s">
        <v>1316</v>
      </c>
      <c r="Q256" s="143" t="s">
        <v>1317</v>
      </c>
      <c r="R256" s="144">
        <v>60.06</v>
      </c>
      <c r="S256" s="140">
        <v>0.12012499999999998</v>
      </c>
      <c r="T256" s="119"/>
      <c r="U256" s="119" t="s">
        <v>1398</v>
      </c>
      <c r="V256" s="119">
        <v>1000</v>
      </c>
      <c r="W256" s="119">
        <v>36.700000000000003</v>
      </c>
      <c r="X256" s="119">
        <f t="shared" si="2"/>
        <v>3.6700000000000003E-2</v>
      </c>
      <c r="Y256" s="307"/>
      <c r="Z256" s="308"/>
      <c r="AA256" s="308"/>
      <c r="AB256" s="308"/>
      <c r="AC256" s="308"/>
    </row>
    <row r="257" spans="1:29" ht="25.5" x14ac:dyDescent="0.25">
      <c r="A257" s="131">
        <v>915</v>
      </c>
      <c r="B257" s="90" t="s">
        <v>648</v>
      </c>
      <c r="C257" s="90" t="s">
        <v>649</v>
      </c>
      <c r="D257" s="90" t="s">
        <v>650</v>
      </c>
      <c r="E257" s="195"/>
      <c r="F257" s="66"/>
      <c r="G257" s="66"/>
      <c r="H257" s="67" t="s">
        <v>853</v>
      </c>
      <c r="I257" s="66"/>
      <c r="J257" s="68"/>
      <c r="K257" s="26"/>
      <c r="L257" s="68"/>
      <c r="M257" s="63" t="s">
        <v>853</v>
      </c>
      <c r="N257" s="63" t="s">
        <v>1077</v>
      </c>
      <c r="O257" s="136"/>
      <c r="P257" s="136"/>
      <c r="Q257" s="136"/>
      <c r="R257" s="140" t="s">
        <v>1306</v>
      </c>
      <c r="S257" s="136"/>
      <c r="T257" s="119"/>
      <c r="U257" s="119" t="s">
        <v>1398</v>
      </c>
      <c r="V257" s="119">
        <v>1000</v>
      </c>
      <c r="W257" s="119">
        <v>21.99</v>
      </c>
      <c r="X257" s="119">
        <f t="shared" si="2"/>
        <v>2.1989999999999999E-2</v>
      </c>
      <c r="Y257" s="307"/>
      <c r="Z257" s="308"/>
      <c r="AA257" s="308"/>
      <c r="AB257" s="308"/>
      <c r="AC257" s="308"/>
    </row>
    <row r="258" spans="1:29" ht="38.25" x14ac:dyDescent="0.25">
      <c r="A258" s="131">
        <v>916</v>
      </c>
      <c r="B258" s="90" t="s">
        <v>652</v>
      </c>
      <c r="C258" s="90" t="s">
        <v>1533</v>
      </c>
      <c r="D258" s="90" t="s">
        <v>653</v>
      </c>
      <c r="E258" s="195"/>
      <c r="F258" s="66"/>
      <c r="G258" s="66"/>
      <c r="H258" s="67" t="s">
        <v>853</v>
      </c>
      <c r="I258" s="66"/>
      <c r="J258" s="68"/>
      <c r="K258" s="26"/>
      <c r="L258" s="68"/>
      <c r="M258" s="63" t="s">
        <v>853</v>
      </c>
      <c r="N258" s="63" t="s">
        <v>1077</v>
      </c>
      <c r="O258" s="136"/>
      <c r="P258" s="136"/>
      <c r="Q258" s="136"/>
      <c r="R258" s="140" t="s">
        <v>1306</v>
      </c>
      <c r="S258" s="136"/>
      <c r="T258" s="119"/>
      <c r="U258" s="119" t="s">
        <v>1398</v>
      </c>
      <c r="V258" s="119">
        <v>1000</v>
      </c>
      <c r="W258" s="119">
        <v>29.97</v>
      </c>
      <c r="X258" s="119">
        <f t="shared" si="2"/>
        <v>2.997E-2</v>
      </c>
      <c r="Y258" s="307"/>
      <c r="Z258" s="308"/>
      <c r="AA258" s="308"/>
      <c r="AB258" s="308"/>
      <c r="AC258" s="308"/>
    </row>
    <row r="259" spans="1:29" ht="15.75" x14ac:dyDescent="0.25">
      <c r="A259" s="131">
        <v>917</v>
      </c>
      <c r="B259" s="90" t="s">
        <v>654</v>
      </c>
      <c r="C259" s="90" t="s">
        <v>655</v>
      </c>
      <c r="D259" s="90"/>
      <c r="E259" s="195"/>
      <c r="F259" s="66"/>
      <c r="G259" s="66"/>
      <c r="H259" s="67" t="s">
        <v>853</v>
      </c>
      <c r="I259" s="66"/>
      <c r="J259" s="68"/>
      <c r="K259" s="26"/>
      <c r="L259" s="68"/>
      <c r="M259" s="63" t="s">
        <v>853</v>
      </c>
      <c r="N259" s="63" t="s">
        <v>1077</v>
      </c>
      <c r="O259" s="136"/>
      <c r="P259" s="136"/>
      <c r="Q259" s="136"/>
      <c r="R259" s="140" t="s">
        <v>1306</v>
      </c>
      <c r="S259" s="136"/>
      <c r="T259" s="119"/>
      <c r="U259" s="119" t="s">
        <v>1398</v>
      </c>
      <c r="V259" s="119">
        <v>1000</v>
      </c>
      <c r="W259" s="119">
        <v>16</v>
      </c>
      <c r="X259" s="119">
        <f t="shared" si="2"/>
        <v>1.6E-2</v>
      </c>
      <c r="Y259" s="307"/>
      <c r="Z259" s="308"/>
      <c r="AA259" s="308"/>
      <c r="AB259" s="308"/>
      <c r="AC259" s="308"/>
    </row>
    <row r="260" spans="1:29" ht="25.5" x14ac:dyDescent="0.25">
      <c r="A260" s="131">
        <v>918</v>
      </c>
      <c r="B260" s="90" t="s">
        <v>656</v>
      </c>
      <c r="C260" s="90" t="s">
        <v>657</v>
      </c>
      <c r="D260" s="90"/>
      <c r="E260" s="195"/>
      <c r="F260" s="66"/>
      <c r="G260" s="66"/>
      <c r="H260" s="67">
        <v>38.97</v>
      </c>
      <c r="I260" s="66"/>
      <c r="J260" s="68"/>
      <c r="K260" s="26"/>
      <c r="L260" s="68"/>
      <c r="M260" s="63" t="s">
        <v>853</v>
      </c>
      <c r="N260" s="63" t="s">
        <v>1077</v>
      </c>
      <c r="O260" s="136"/>
      <c r="P260" s="136"/>
      <c r="Q260" s="136"/>
      <c r="R260" s="140" t="s">
        <v>1306</v>
      </c>
      <c r="S260" s="136"/>
      <c r="T260" s="119"/>
      <c r="U260" s="119" t="s">
        <v>1398</v>
      </c>
      <c r="V260" s="119">
        <v>2500</v>
      </c>
      <c r="W260" s="119">
        <v>35</v>
      </c>
      <c r="X260" s="119">
        <f t="shared" si="2"/>
        <v>1.4E-2</v>
      </c>
      <c r="Y260" s="307"/>
      <c r="Z260" s="308"/>
      <c r="AA260" s="308"/>
      <c r="AB260" s="308"/>
      <c r="AC260" s="308"/>
    </row>
    <row r="261" spans="1:29" ht="38.25" x14ac:dyDescent="0.25">
      <c r="A261" s="131">
        <v>919</v>
      </c>
      <c r="B261" s="90" t="s">
        <v>659</v>
      </c>
      <c r="C261" s="90" t="s">
        <v>1535</v>
      </c>
      <c r="D261" s="90"/>
      <c r="E261" s="195"/>
      <c r="F261" s="66"/>
      <c r="G261" s="66"/>
      <c r="H261" s="67">
        <v>30.8</v>
      </c>
      <c r="I261" s="66"/>
      <c r="J261" s="68"/>
      <c r="K261" s="26"/>
      <c r="L261" s="68"/>
      <c r="M261" s="63" t="s">
        <v>853</v>
      </c>
      <c r="N261" s="63" t="s">
        <v>1077</v>
      </c>
      <c r="O261" s="136"/>
      <c r="P261" s="136"/>
      <c r="Q261" s="136"/>
      <c r="R261" s="140" t="s">
        <v>1306</v>
      </c>
      <c r="S261" s="136"/>
      <c r="T261" s="119"/>
      <c r="U261" s="119" t="s">
        <v>1398</v>
      </c>
      <c r="V261" s="119">
        <v>2500</v>
      </c>
      <c r="W261" s="119">
        <v>27.25</v>
      </c>
      <c r="X261" s="119">
        <f t="shared" si="2"/>
        <v>1.09E-2</v>
      </c>
      <c r="Y261" s="307"/>
      <c r="Z261" s="308"/>
      <c r="AA261" s="308"/>
      <c r="AB261" s="308"/>
      <c r="AC261" s="308"/>
    </row>
    <row r="262" spans="1:29" ht="15.75" x14ac:dyDescent="0.25">
      <c r="A262" s="131">
        <v>920</v>
      </c>
      <c r="B262" s="90" t="s">
        <v>656</v>
      </c>
      <c r="C262" s="90" t="s">
        <v>661</v>
      </c>
      <c r="D262" s="90"/>
      <c r="E262" s="194"/>
      <c r="F262" s="111" t="s">
        <v>1032</v>
      </c>
      <c r="G262" s="111" t="s">
        <v>1039</v>
      </c>
      <c r="H262" s="112">
        <v>16.440000000000001</v>
      </c>
      <c r="I262" s="111">
        <f>H262/1000</f>
        <v>1.644E-2</v>
      </c>
      <c r="J262" s="68"/>
      <c r="K262" s="26"/>
      <c r="L262" s="68"/>
      <c r="M262" s="63" t="s">
        <v>853</v>
      </c>
      <c r="N262" s="63" t="s">
        <v>1077</v>
      </c>
      <c r="O262" s="136"/>
      <c r="P262" s="136"/>
      <c r="Q262" s="136"/>
      <c r="R262" s="140" t="s">
        <v>1306</v>
      </c>
      <c r="S262" s="136"/>
      <c r="T262" s="39"/>
      <c r="U262" s="39" t="s">
        <v>1398</v>
      </c>
      <c r="V262" s="39">
        <v>1000</v>
      </c>
      <c r="W262" s="39">
        <v>18.63</v>
      </c>
      <c r="X262" s="39">
        <f t="shared" si="2"/>
        <v>1.8630000000000001E-2</v>
      </c>
      <c r="Y262" s="307"/>
      <c r="Z262" s="308"/>
      <c r="AA262" s="308"/>
      <c r="AB262" s="308"/>
      <c r="AC262" s="308"/>
    </row>
    <row r="263" spans="1:29" ht="25.5" x14ac:dyDescent="0.25">
      <c r="A263" s="131">
        <v>921</v>
      </c>
      <c r="B263" s="90" t="s">
        <v>663</v>
      </c>
      <c r="C263" s="90" t="s">
        <v>1534</v>
      </c>
      <c r="D263" s="90"/>
      <c r="E263" s="194"/>
      <c r="F263" s="111" t="s">
        <v>1032</v>
      </c>
      <c r="G263" s="111" t="s">
        <v>1033</v>
      </c>
      <c r="H263" s="112">
        <v>9.83</v>
      </c>
      <c r="I263" s="111">
        <f>H263/1000</f>
        <v>9.8300000000000002E-3</v>
      </c>
      <c r="J263" s="68"/>
      <c r="K263" s="26"/>
      <c r="L263" s="68"/>
      <c r="M263" s="63" t="s">
        <v>853</v>
      </c>
      <c r="N263" s="63" t="s">
        <v>1077</v>
      </c>
      <c r="O263" s="136"/>
      <c r="P263" s="136"/>
      <c r="Q263" s="136"/>
      <c r="R263" s="140" t="s">
        <v>1306</v>
      </c>
      <c r="S263" s="136"/>
      <c r="T263" s="39"/>
      <c r="U263" s="39" t="s">
        <v>1398</v>
      </c>
      <c r="V263" s="39">
        <v>1000</v>
      </c>
      <c r="W263" s="39">
        <v>10.220000000000001</v>
      </c>
      <c r="X263" s="39">
        <f t="shared" si="2"/>
        <v>1.022E-2</v>
      </c>
      <c r="Y263" s="307"/>
      <c r="Z263" s="308"/>
      <c r="AA263" s="308"/>
      <c r="AB263" s="308"/>
      <c r="AC263" s="308"/>
    </row>
    <row r="264" spans="1:29" ht="15.75" x14ac:dyDescent="0.25">
      <c r="A264" s="131">
        <v>922</v>
      </c>
      <c r="B264" s="90" t="s">
        <v>664</v>
      </c>
      <c r="C264" s="90" t="s">
        <v>665</v>
      </c>
      <c r="D264" s="90"/>
      <c r="E264" s="194"/>
      <c r="F264" s="111" t="s">
        <v>1030</v>
      </c>
      <c r="G264" s="111" t="s">
        <v>1040</v>
      </c>
      <c r="H264" s="112">
        <v>22.5</v>
      </c>
      <c r="I264" s="111">
        <f>H264/2400</f>
        <v>9.3749999999999997E-3</v>
      </c>
      <c r="J264" s="68"/>
      <c r="K264" s="26"/>
      <c r="L264" s="68"/>
      <c r="M264" s="63" t="s">
        <v>853</v>
      </c>
      <c r="N264" s="63" t="s">
        <v>1077</v>
      </c>
      <c r="O264" s="136"/>
      <c r="P264" s="136"/>
      <c r="Q264" s="136"/>
      <c r="R264" s="140" t="s">
        <v>1306</v>
      </c>
      <c r="S264" s="136"/>
      <c r="T264" s="39"/>
      <c r="U264" s="39" t="s">
        <v>1398</v>
      </c>
      <c r="V264" s="39">
        <v>2500</v>
      </c>
      <c r="W264" s="39">
        <v>23.41</v>
      </c>
      <c r="X264" s="39">
        <f t="shared" si="2"/>
        <v>9.3640000000000008E-3</v>
      </c>
      <c r="Y264" s="307"/>
      <c r="Z264" s="308"/>
      <c r="AA264" s="308"/>
      <c r="AB264" s="308"/>
      <c r="AC264" s="308"/>
    </row>
    <row r="265" spans="1:29" ht="38.25" x14ac:dyDescent="0.25">
      <c r="A265" s="131">
        <v>923</v>
      </c>
      <c r="B265" s="90" t="s">
        <v>667</v>
      </c>
      <c r="C265" s="90" t="s">
        <v>1536</v>
      </c>
      <c r="D265" s="90"/>
      <c r="E265" s="194"/>
      <c r="F265" s="111" t="s">
        <v>1030</v>
      </c>
      <c r="G265" s="111" t="s">
        <v>1041</v>
      </c>
      <c r="H265" s="112">
        <v>19.78</v>
      </c>
      <c r="I265" s="111">
        <f>H265/2400</f>
        <v>8.241666666666668E-3</v>
      </c>
      <c r="J265" s="68"/>
      <c r="K265" s="26"/>
      <c r="L265" s="68"/>
      <c r="M265" s="63" t="s">
        <v>853</v>
      </c>
      <c r="N265" s="63" t="s">
        <v>1077</v>
      </c>
      <c r="O265" s="136"/>
      <c r="P265" s="136"/>
      <c r="Q265" s="136"/>
      <c r="R265" s="140" t="s">
        <v>1306</v>
      </c>
      <c r="S265" s="136"/>
      <c r="T265" s="39"/>
      <c r="U265" s="39" t="s">
        <v>1398</v>
      </c>
      <c r="V265" s="39">
        <v>2500</v>
      </c>
      <c r="W265" s="39">
        <v>22.86</v>
      </c>
      <c r="X265" s="39">
        <f t="shared" si="2"/>
        <v>9.1439999999999994E-3</v>
      </c>
      <c r="Y265" s="307"/>
      <c r="Z265" s="308"/>
      <c r="AA265" s="308"/>
      <c r="AB265" s="308"/>
      <c r="AC265" s="308"/>
    </row>
    <row r="266" spans="1:29" ht="15.75" x14ac:dyDescent="0.25">
      <c r="A266" s="131">
        <v>924</v>
      </c>
      <c r="B266" s="90" t="s">
        <v>669</v>
      </c>
      <c r="C266" s="90" t="s">
        <v>670</v>
      </c>
      <c r="D266" s="90"/>
      <c r="E266" s="194"/>
      <c r="F266" s="111" t="s">
        <v>1030</v>
      </c>
      <c r="G266" s="111" t="s">
        <v>1042</v>
      </c>
      <c r="H266" s="112">
        <v>32.69</v>
      </c>
      <c r="I266" s="111">
        <f>H266/5000</f>
        <v>6.5379999999999995E-3</v>
      </c>
      <c r="J266" s="68"/>
      <c r="K266" s="26"/>
      <c r="L266" s="68"/>
      <c r="M266" s="63" t="s">
        <v>853</v>
      </c>
      <c r="N266" s="63" t="s">
        <v>1077</v>
      </c>
      <c r="O266" s="136"/>
      <c r="P266" s="136"/>
      <c r="Q266" s="136"/>
      <c r="R266" s="140" t="s">
        <v>1306</v>
      </c>
      <c r="S266" s="136"/>
      <c r="T266" s="39"/>
      <c r="U266" s="39" t="s">
        <v>1398</v>
      </c>
      <c r="V266" s="39">
        <v>2500</v>
      </c>
      <c r="W266" s="39">
        <v>16.649999999999999</v>
      </c>
      <c r="X266" s="39">
        <f t="shared" si="2"/>
        <v>6.6599999999999993E-3</v>
      </c>
      <c r="Y266" s="307"/>
      <c r="Z266" s="308"/>
      <c r="AA266" s="308"/>
      <c r="AB266" s="308"/>
      <c r="AC266" s="308"/>
    </row>
    <row r="267" spans="1:29" ht="78.75" x14ac:dyDescent="0.25">
      <c r="A267" s="131">
        <v>925</v>
      </c>
      <c r="B267" s="90" t="s">
        <v>672</v>
      </c>
      <c r="C267" s="95" t="s">
        <v>673</v>
      </c>
      <c r="D267" s="95"/>
      <c r="E267" s="194"/>
      <c r="F267" s="111" t="s">
        <v>1030</v>
      </c>
      <c r="G267" s="111" t="s">
        <v>1043</v>
      </c>
      <c r="H267" s="112">
        <v>11.44</v>
      </c>
      <c r="I267" s="111">
        <f>H267/2000</f>
        <v>5.7199999999999994E-3</v>
      </c>
      <c r="J267" s="68"/>
      <c r="K267" s="26" t="s">
        <v>1168</v>
      </c>
      <c r="L267" s="68" t="s">
        <v>1299</v>
      </c>
      <c r="M267" s="63">
        <v>12.03</v>
      </c>
      <c r="N267" s="63">
        <v>6.0149999999999995E-3</v>
      </c>
      <c r="O267" s="136"/>
      <c r="P267" s="138" t="s">
        <v>1318</v>
      </c>
      <c r="Q267" s="138" t="s">
        <v>1319</v>
      </c>
      <c r="R267" s="140">
        <v>18.91</v>
      </c>
      <c r="S267" s="136"/>
      <c r="T267" s="39"/>
      <c r="U267" s="39" t="s">
        <v>1400</v>
      </c>
      <c r="V267" s="39" t="s">
        <v>1401</v>
      </c>
      <c r="W267" s="39">
        <v>14.52</v>
      </c>
      <c r="X267" s="39">
        <v>14.52</v>
      </c>
      <c r="Y267" s="307"/>
      <c r="Z267" s="308"/>
      <c r="AA267" s="308"/>
      <c r="AB267" s="308"/>
      <c r="AC267" s="308"/>
    </row>
    <row r="268" spans="1:29" ht="15.75" x14ac:dyDescent="0.25">
      <c r="A268" s="131">
        <v>926</v>
      </c>
      <c r="B268" s="90" t="s">
        <v>675</v>
      </c>
      <c r="C268" s="90" t="s">
        <v>676</v>
      </c>
      <c r="D268" s="90"/>
      <c r="E268" s="194"/>
      <c r="F268" s="111" t="s">
        <v>1030</v>
      </c>
      <c r="G268" s="111" t="s">
        <v>1044</v>
      </c>
      <c r="H268" s="112">
        <v>15.11</v>
      </c>
      <c r="I268" s="111">
        <f>H268/2000</f>
        <v>7.5550000000000001E-3</v>
      </c>
      <c r="J268" s="68"/>
      <c r="K268" s="26" t="s">
        <v>1168</v>
      </c>
      <c r="L268" s="68" t="s">
        <v>1300</v>
      </c>
      <c r="M268" s="63">
        <v>17.260000000000002</v>
      </c>
      <c r="N268" s="63">
        <v>8.6300000000000005E-3</v>
      </c>
      <c r="O268" s="136"/>
      <c r="P268" s="136"/>
      <c r="Q268" s="136"/>
      <c r="R268" s="140" t="s">
        <v>1306</v>
      </c>
      <c r="S268" s="136"/>
      <c r="T268" s="39"/>
      <c r="U268" s="39" t="s">
        <v>1400</v>
      </c>
      <c r="V268" s="39" t="s">
        <v>1402</v>
      </c>
      <c r="W268" s="39">
        <v>19.899999999999999</v>
      </c>
      <c r="X268" s="39">
        <v>19.899999999999999</v>
      </c>
      <c r="Y268" s="307"/>
      <c r="Z268" s="308"/>
      <c r="AA268" s="308"/>
      <c r="AB268" s="308"/>
      <c r="AC268" s="308"/>
    </row>
    <row r="269" spans="1:29" ht="78.75" x14ac:dyDescent="0.25">
      <c r="A269" s="131">
        <v>927</v>
      </c>
      <c r="B269" s="90" t="s">
        <v>677</v>
      </c>
      <c r="C269" s="95" t="s">
        <v>678</v>
      </c>
      <c r="D269" s="95"/>
      <c r="E269" s="194"/>
      <c r="F269" s="111" t="s">
        <v>1030</v>
      </c>
      <c r="G269" s="111" t="s">
        <v>1045</v>
      </c>
      <c r="H269" s="112">
        <v>21.45</v>
      </c>
      <c r="I269" s="111">
        <f>H269/500</f>
        <v>4.2900000000000001E-2</v>
      </c>
      <c r="J269" s="68"/>
      <c r="K269" s="26" t="s">
        <v>1168</v>
      </c>
      <c r="L269" s="68" t="s">
        <v>1301</v>
      </c>
      <c r="M269" s="63">
        <v>26.5</v>
      </c>
      <c r="N269" s="63">
        <v>2.6499999999999999E-2</v>
      </c>
      <c r="O269" s="136"/>
      <c r="P269" s="138" t="s">
        <v>1320</v>
      </c>
      <c r="Q269" s="138" t="s">
        <v>1321</v>
      </c>
      <c r="R269" s="140">
        <v>67.741176470588229</v>
      </c>
      <c r="S269" s="136"/>
      <c r="T269" s="39"/>
      <c r="U269" s="39" t="s">
        <v>1400</v>
      </c>
      <c r="V269" s="39" t="s">
        <v>1403</v>
      </c>
      <c r="W269" s="39">
        <v>29.3</v>
      </c>
      <c r="X269" s="39">
        <v>29.3</v>
      </c>
      <c r="Y269" s="307"/>
      <c r="Z269" s="308"/>
      <c r="AA269" s="308"/>
      <c r="AB269" s="308"/>
      <c r="AC269" s="308"/>
    </row>
    <row r="270" spans="1:29" ht="15.75" x14ac:dyDescent="0.25">
      <c r="A270" s="131">
        <v>928</v>
      </c>
      <c r="B270" s="90" t="s">
        <v>680</v>
      </c>
      <c r="C270" s="90" t="s">
        <v>681</v>
      </c>
      <c r="D270" s="90"/>
      <c r="E270" s="195"/>
      <c r="F270" s="66"/>
      <c r="G270" s="66"/>
      <c r="H270" s="67" t="s">
        <v>853</v>
      </c>
      <c r="I270" s="66"/>
      <c r="J270" s="113"/>
      <c r="K270" s="114" t="s">
        <v>1168</v>
      </c>
      <c r="L270" s="113" t="s">
        <v>1302</v>
      </c>
      <c r="M270" s="108">
        <v>49.589999999999996</v>
      </c>
      <c r="N270" s="108">
        <v>4.9589999999999995E-2</v>
      </c>
      <c r="O270" s="136"/>
      <c r="P270" s="136"/>
      <c r="Q270" s="136"/>
      <c r="R270" s="140" t="s">
        <v>1306</v>
      </c>
      <c r="S270" s="136"/>
      <c r="T270" s="39"/>
      <c r="U270" s="39" t="s">
        <v>1400</v>
      </c>
      <c r="V270" s="39" t="s">
        <v>1404</v>
      </c>
      <c r="W270" s="39">
        <v>58.26</v>
      </c>
      <c r="X270" s="39">
        <v>58.26</v>
      </c>
      <c r="Y270" s="307"/>
      <c r="Z270" s="308"/>
      <c r="AA270" s="308"/>
      <c r="AB270" s="308"/>
      <c r="AC270" s="308"/>
    </row>
    <row r="271" spans="1:29" ht="94.5" x14ac:dyDescent="0.25">
      <c r="A271" s="131">
        <v>929</v>
      </c>
      <c r="B271" s="90" t="s">
        <v>682</v>
      </c>
      <c r="C271" s="95" t="s">
        <v>1516</v>
      </c>
      <c r="D271" s="95"/>
      <c r="E271" s="195"/>
      <c r="F271" s="66"/>
      <c r="G271" s="66"/>
      <c r="H271" s="67" t="s">
        <v>853</v>
      </c>
      <c r="I271" s="66"/>
      <c r="J271" s="113"/>
      <c r="K271" s="114" t="s">
        <v>1298</v>
      </c>
      <c r="L271" s="113" t="s">
        <v>1292</v>
      </c>
      <c r="M271" s="108">
        <v>6.4799999999999995</v>
      </c>
      <c r="N271" s="108">
        <v>6.4799999999999996E-3</v>
      </c>
      <c r="O271" s="136"/>
      <c r="P271" s="138" t="s">
        <v>1322</v>
      </c>
      <c r="Q271" s="138" t="s">
        <v>1323</v>
      </c>
      <c r="R271" s="140">
        <v>15.28</v>
      </c>
      <c r="S271" s="140">
        <v>1.528E-2</v>
      </c>
      <c r="T271" s="39"/>
      <c r="U271" s="39" t="s">
        <v>1405</v>
      </c>
      <c r="V271" s="39">
        <v>1000</v>
      </c>
      <c r="W271" s="39">
        <v>11.65</v>
      </c>
      <c r="X271" s="39">
        <f>SUM(W271/V271)</f>
        <v>1.1650000000000001E-2</v>
      </c>
      <c r="Y271" s="307"/>
      <c r="Z271" s="308"/>
      <c r="AA271" s="308"/>
      <c r="AB271" s="308"/>
      <c r="AC271" s="308"/>
    </row>
    <row r="272" spans="1:29" ht="110.25" x14ac:dyDescent="0.25">
      <c r="A272" s="131">
        <v>930</v>
      </c>
      <c r="B272" s="90" t="s">
        <v>682</v>
      </c>
      <c r="C272" s="95" t="s">
        <v>683</v>
      </c>
      <c r="D272" s="95"/>
      <c r="E272" s="195"/>
      <c r="F272" s="66" t="s">
        <v>1046</v>
      </c>
      <c r="G272" s="66" t="s">
        <v>684</v>
      </c>
      <c r="H272" s="67">
        <v>36.76</v>
      </c>
      <c r="I272" s="66">
        <f>H272/24</f>
        <v>1.5316666666666665</v>
      </c>
      <c r="J272" s="68"/>
      <c r="K272" s="26"/>
      <c r="L272" s="68"/>
      <c r="M272" s="63" t="s">
        <v>853</v>
      </c>
      <c r="N272" s="63" t="s">
        <v>1077</v>
      </c>
      <c r="O272" s="136"/>
      <c r="P272" s="138" t="s">
        <v>1324</v>
      </c>
      <c r="Q272" s="136" t="s">
        <v>1325</v>
      </c>
      <c r="R272" s="140">
        <v>33.57</v>
      </c>
      <c r="S272" s="140">
        <v>1.3987499999999999</v>
      </c>
      <c r="T272" s="119"/>
      <c r="U272" s="119" t="s">
        <v>1405</v>
      </c>
      <c r="V272" s="119">
        <v>960</v>
      </c>
      <c r="W272" s="119">
        <v>26.45</v>
      </c>
      <c r="X272" s="119">
        <f t="shared" ref="X272:X295" si="3">SUM(W272/V272)</f>
        <v>2.7552083333333331E-2</v>
      </c>
      <c r="Y272" s="307"/>
      <c r="Z272" s="308"/>
      <c r="AA272" s="308"/>
      <c r="AB272" s="308"/>
      <c r="AC272" s="308"/>
    </row>
    <row r="273" spans="1:29" ht="110.25" x14ac:dyDescent="0.25">
      <c r="A273" s="131">
        <v>931</v>
      </c>
      <c r="B273" s="90" t="s">
        <v>685</v>
      </c>
      <c r="C273" s="95" t="s">
        <v>686</v>
      </c>
      <c r="D273" s="95"/>
      <c r="E273" s="195"/>
      <c r="F273" s="66"/>
      <c r="G273" s="66"/>
      <c r="H273" s="67" t="s">
        <v>853</v>
      </c>
      <c r="I273" s="66"/>
      <c r="J273" s="68"/>
      <c r="K273" s="26" t="s">
        <v>1303</v>
      </c>
      <c r="L273" s="68" t="s">
        <v>1304</v>
      </c>
      <c r="M273" s="63">
        <v>48.199999999999996</v>
      </c>
      <c r="N273" s="63">
        <v>0.48199999999999998</v>
      </c>
      <c r="O273" s="136"/>
      <c r="P273" s="138" t="s">
        <v>1326</v>
      </c>
      <c r="Q273" s="138" t="s">
        <v>1327</v>
      </c>
      <c r="R273" s="140">
        <v>5.77</v>
      </c>
      <c r="S273" s="140">
        <v>0.57699999999999996</v>
      </c>
      <c r="T273" s="119"/>
      <c r="U273" s="119" t="s">
        <v>1397</v>
      </c>
      <c r="V273" s="119">
        <v>10000</v>
      </c>
      <c r="W273" s="119">
        <v>45.3</v>
      </c>
      <c r="X273" s="119">
        <f t="shared" si="3"/>
        <v>4.5299999999999993E-3</v>
      </c>
      <c r="Y273" s="307"/>
      <c r="Z273" s="308" t="s">
        <v>1569</v>
      </c>
      <c r="AA273" s="308" t="s">
        <v>1570</v>
      </c>
      <c r="AB273" s="309">
        <v>46.94</v>
      </c>
      <c r="AC273" s="309">
        <f>AB273/1000</f>
        <v>4.6939999999999996E-2</v>
      </c>
    </row>
    <row r="274" spans="1:29" ht="141.75" x14ac:dyDescent="0.25">
      <c r="A274" s="131">
        <v>932</v>
      </c>
      <c r="B274" s="87" t="s">
        <v>688</v>
      </c>
      <c r="C274" s="95" t="s">
        <v>1517</v>
      </c>
      <c r="D274" s="95"/>
      <c r="E274" s="195"/>
      <c r="F274" s="66"/>
      <c r="G274" s="66"/>
      <c r="H274" s="67" t="s">
        <v>853</v>
      </c>
      <c r="I274" s="66"/>
      <c r="J274" s="68"/>
      <c r="K274" s="26" t="s">
        <v>1303</v>
      </c>
      <c r="L274" s="68" t="s">
        <v>1305</v>
      </c>
      <c r="M274" s="63">
        <v>21.55</v>
      </c>
      <c r="N274" s="63">
        <v>2.1550000000000002</v>
      </c>
      <c r="O274" s="136"/>
      <c r="P274" s="138" t="s">
        <v>1328</v>
      </c>
      <c r="Q274" s="145" t="s">
        <v>1329</v>
      </c>
      <c r="R274" s="139">
        <v>30.9375</v>
      </c>
      <c r="S274" s="140">
        <v>3.09375</v>
      </c>
      <c r="T274" s="119"/>
      <c r="U274" s="119" t="s">
        <v>1397</v>
      </c>
      <c r="V274" s="119">
        <v>1000</v>
      </c>
      <c r="W274" s="119">
        <v>20.7</v>
      </c>
      <c r="X274" s="119">
        <f t="shared" si="3"/>
        <v>2.07E-2</v>
      </c>
      <c r="Y274" s="307"/>
      <c r="Z274" s="308" t="s">
        <v>1571</v>
      </c>
      <c r="AA274" s="308" t="s">
        <v>1570</v>
      </c>
      <c r="AB274" s="309">
        <v>25.92</v>
      </c>
      <c r="AC274" s="309">
        <f>AB274/1000</f>
        <v>2.5920000000000002E-2</v>
      </c>
    </row>
    <row r="275" spans="1:29" ht="94.5" x14ac:dyDescent="0.25">
      <c r="A275" s="131">
        <v>933</v>
      </c>
      <c r="B275" s="87" t="s">
        <v>689</v>
      </c>
      <c r="C275" s="95" t="s">
        <v>690</v>
      </c>
      <c r="D275" s="95"/>
      <c r="E275" s="195"/>
      <c r="F275" s="66"/>
      <c r="G275" s="66"/>
      <c r="H275" s="67" t="s">
        <v>853</v>
      </c>
      <c r="I275" s="66"/>
      <c r="J275" s="68"/>
      <c r="K275" s="26"/>
      <c r="L275" s="68"/>
      <c r="M275" s="63" t="s">
        <v>853</v>
      </c>
      <c r="N275" s="63" t="s">
        <v>1077</v>
      </c>
      <c r="O275" s="136"/>
      <c r="P275" s="138" t="s">
        <v>1330</v>
      </c>
      <c r="Q275" s="136" t="s">
        <v>1331</v>
      </c>
      <c r="R275" s="140">
        <v>17.099999999999998</v>
      </c>
      <c r="S275" s="140">
        <v>3.09375</v>
      </c>
      <c r="T275" s="119"/>
      <c r="U275" s="119" t="s">
        <v>1397</v>
      </c>
      <c r="V275" s="119">
        <v>12</v>
      </c>
      <c r="W275" s="119">
        <v>8.8000000000000007</v>
      </c>
      <c r="X275" s="119">
        <f t="shared" si="3"/>
        <v>0.73333333333333339</v>
      </c>
      <c r="Y275" s="307"/>
      <c r="Z275" s="308"/>
      <c r="AA275" s="308"/>
      <c r="AB275" s="308"/>
      <c r="AC275" s="308"/>
    </row>
    <row r="276" spans="1:29" ht="25.5" x14ac:dyDescent="0.25">
      <c r="A276" s="131">
        <v>934</v>
      </c>
      <c r="B276" s="90" t="s">
        <v>692</v>
      </c>
      <c r="C276" s="90" t="s">
        <v>693</v>
      </c>
      <c r="D276" s="90"/>
      <c r="E276" s="195"/>
      <c r="F276" s="66" t="s">
        <v>1047</v>
      </c>
      <c r="G276" s="66" t="s">
        <v>1035</v>
      </c>
      <c r="H276" s="67">
        <v>17.84</v>
      </c>
      <c r="I276" s="66"/>
      <c r="J276" s="68"/>
      <c r="K276" s="26"/>
      <c r="L276" s="68"/>
      <c r="M276" s="63" t="s">
        <v>853</v>
      </c>
      <c r="N276" s="63" t="s">
        <v>1077</v>
      </c>
      <c r="O276" s="136"/>
      <c r="P276" s="136"/>
      <c r="Q276" s="136"/>
      <c r="R276" s="140" t="s">
        <v>1306</v>
      </c>
      <c r="S276" s="140"/>
      <c r="T276" s="119"/>
      <c r="U276" s="119" t="s">
        <v>1406</v>
      </c>
      <c r="V276" s="119">
        <v>500</v>
      </c>
      <c r="W276" s="119">
        <v>10.25</v>
      </c>
      <c r="X276" s="119">
        <f t="shared" si="3"/>
        <v>2.0500000000000001E-2</v>
      </c>
      <c r="Y276" s="307"/>
      <c r="Z276" s="308" t="s">
        <v>1572</v>
      </c>
      <c r="AA276" s="308" t="s">
        <v>1035</v>
      </c>
      <c r="AB276" s="309">
        <v>12.26</v>
      </c>
      <c r="AC276" s="309">
        <f>AB276/500</f>
        <v>2.452E-2</v>
      </c>
    </row>
    <row r="277" spans="1:29" ht="94.5" x14ac:dyDescent="0.25">
      <c r="A277" s="131">
        <v>935</v>
      </c>
      <c r="B277" s="87" t="s">
        <v>1518</v>
      </c>
      <c r="C277" s="90" t="s">
        <v>695</v>
      </c>
      <c r="D277" s="90"/>
      <c r="E277" s="195"/>
      <c r="F277" s="66"/>
      <c r="G277" s="66"/>
      <c r="H277" s="67" t="s">
        <v>853</v>
      </c>
      <c r="I277" s="66"/>
      <c r="J277" s="68"/>
      <c r="K277" s="26"/>
      <c r="L277" s="68"/>
      <c r="M277" s="63" t="s">
        <v>853</v>
      </c>
      <c r="N277" s="63" t="s">
        <v>1077</v>
      </c>
      <c r="O277" s="136"/>
      <c r="P277" s="138" t="s">
        <v>1332</v>
      </c>
      <c r="Q277" s="146" t="s">
        <v>1333</v>
      </c>
      <c r="R277" s="147">
        <v>50.85</v>
      </c>
      <c r="S277" s="147">
        <v>2.8499999999999996</v>
      </c>
      <c r="T277" s="119"/>
      <c r="U277" s="119" t="s">
        <v>1407</v>
      </c>
      <c r="V277" s="119">
        <v>6000</v>
      </c>
      <c r="W277" s="119">
        <v>52.16</v>
      </c>
      <c r="X277" s="119">
        <f t="shared" si="3"/>
        <v>8.6933333333333324E-3</v>
      </c>
      <c r="Y277" s="307"/>
      <c r="Z277" s="308" t="s">
        <v>1573</v>
      </c>
      <c r="AA277" s="308" t="s">
        <v>1574</v>
      </c>
      <c r="AB277" s="309">
        <v>66.790000000000006</v>
      </c>
      <c r="AC277" s="309">
        <f>AB277/6000</f>
        <v>1.1131666666666668E-2</v>
      </c>
    </row>
    <row r="278" spans="1:29" ht="39" x14ac:dyDescent="0.25">
      <c r="A278" s="131">
        <v>936</v>
      </c>
      <c r="B278" s="90" t="s">
        <v>1519</v>
      </c>
      <c r="C278" s="95" t="s">
        <v>697</v>
      </c>
      <c r="D278" s="95"/>
      <c r="E278" s="195"/>
      <c r="F278" s="66"/>
      <c r="G278" s="66"/>
      <c r="H278" s="67" t="s">
        <v>853</v>
      </c>
      <c r="I278" s="66"/>
      <c r="J278" s="68"/>
      <c r="K278" s="26"/>
      <c r="L278" s="68"/>
      <c r="M278" s="63" t="s">
        <v>853</v>
      </c>
      <c r="N278" s="63" t="s">
        <v>1077</v>
      </c>
      <c r="O278" s="136"/>
      <c r="P278" s="136"/>
      <c r="Q278" s="136"/>
      <c r="R278" s="140"/>
      <c r="S278" s="136"/>
      <c r="T278" s="119"/>
      <c r="U278" s="119" t="s">
        <v>1407</v>
      </c>
      <c r="V278" s="119">
        <v>1</v>
      </c>
      <c r="W278" s="119">
        <v>3</v>
      </c>
      <c r="X278" s="119">
        <f t="shared" si="3"/>
        <v>3</v>
      </c>
      <c r="Y278" s="307"/>
      <c r="Z278" s="308"/>
      <c r="AA278" s="308"/>
      <c r="AB278" s="308"/>
      <c r="AC278" s="308"/>
    </row>
    <row r="279" spans="1:29" ht="25.5" x14ac:dyDescent="0.25">
      <c r="A279" s="131">
        <v>937</v>
      </c>
      <c r="B279" s="90" t="s">
        <v>698</v>
      </c>
      <c r="C279" s="90" t="s">
        <v>699</v>
      </c>
      <c r="D279" s="90"/>
      <c r="E279" s="195"/>
      <c r="F279" s="66"/>
      <c r="G279" s="66"/>
      <c r="H279" s="67" t="s">
        <v>853</v>
      </c>
      <c r="I279" s="66"/>
      <c r="J279" s="68"/>
      <c r="K279" s="26"/>
      <c r="L279" s="68"/>
      <c r="M279" s="63" t="s">
        <v>853</v>
      </c>
      <c r="N279" s="63" t="s">
        <v>1077</v>
      </c>
      <c r="O279" s="136"/>
      <c r="P279" s="136"/>
      <c r="Q279" s="136"/>
      <c r="R279" s="140" t="s">
        <v>1306</v>
      </c>
      <c r="S279" s="136"/>
      <c r="T279" s="119"/>
      <c r="U279" s="119" t="s">
        <v>1397</v>
      </c>
      <c r="V279" s="119">
        <v>100</v>
      </c>
      <c r="W279" s="119">
        <v>37.799999999999997</v>
      </c>
      <c r="X279" s="119">
        <f t="shared" si="3"/>
        <v>0.37799999999999995</v>
      </c>
      <c r="Y279" s="307"/>
      <c r="Z279" s="308"/>
      <c r="AA279" s="308"/>
      <c r="AB279" s="308"/>
      <c r="AC279" s="308"/>
    </row>
    <row r="280" spans="1:29" ht="25.5" x14ac:dyDescent="0.25">
      <c r="A280" s="131">
        <v>938</v>
      </c>
      <c r="B280" s="90" t="s">
        <v>701</v>
      </c>
      <c r="C280" s="90" t="s">
        <v>702</v>
      </c>
      <c r="D280" s="90"/>
      <c r="E280" s="195"/>
      <c r="F280" s="66" t="s">
        <v>1034</v>
      </c>
      <c r="G280" s="66" t="s">
        <v>1033</v>
      </c>
      <c r="H280" s="67">
        <v>28.81</v>
      </c>
      <c r="I280" s="66">
        <f>H280/1000</f>
        <v>2.8809999999999999E-2</v>
      </c>
      <c r="J280" s="68"/>
      <c r="K280" s="26"/>
      <c r="L280" s="68"/>
      <c r="M280" s="63" t="s">
        <v>853</v>
      </c>
      <c r="N280" s="63" t="s">
        <v>1077</v>
      </c>
      <c r="O280" s="136"/>
      <c r="P280" s="136"/>
      <c r="Q280" s="136"/>
      <c r="R280" s="140" t="s">
        <v>1306</v>
      </c>
      <c r="S280" s="136"/>
      <c r="T280" s="119"/>
      <c r="U280" s="119" t="s">
        <v>1408</v>
      </c>
      <c r="V280" s="119">
        <v>1000</v>
      </c>
      <c r="W280" s="119">
        <v>28.6</v>
      </c>
      <c r="X280" s="119">
        <f t="shared" si="3"/>
        <v>2.86E-2</v>
      </c>
      <c r="Y280" s="307"/>
      <c r="Z280" s="308"/>
      <c r="AA280" s="308"/>
      <c r="AB280" s="308"/>
      <c r="AC280" s="308"/>
    </row>
    <row r="281" spans="1:29" ht="15.75" x14ac:dyDescent="0.25">
      <c r="A281" s="131">
        <v>939</v>
      </c>
      <c r="B281" s="90" t="s">
        <v>703</v>
      </c>
      <c r="C281" s="90" t="s">
        <v>704</v>
      </c>
      <c r="D281" s="90"/>
      <c r="E281" s="195"/>
      <c r="F281" s="66"/>
      <c r="G281" s="66"/>
      <c r="H281" s="67" t="s">
        <v>853</v>
      </c>
      <c r="I281" s="66"/>
      <c r="J281" s="68"/>
      <c r="K281" s="26"/>
      <c r="L281" s="68"/>
      <c r="M281" s="63" t="s">
        <v>853</v>
      </c>
      <c r="N281" s="63" t="s">
        <v>1077</v>
      </c>
      <c r="O281" s="136"/>
      <c r="P281" s="136"/>
      <c r="Q281" s="136"/>
      <c r="R281" s="140" t="s">
        <v>1306</v>
      </c>
      <c r="S281" s="136"/>
      <c r="T281" s="119"/>
      <c r="U281" s="119" t="s">
        <v>1409</v>
      </c>
      <c r="V281" s="119">
        <v>2500</v>
      </c>
      <c r="W281" s="119">
        <v>62</v>
      </c>
      <c r="X281" s="119">
        <f t="shared" si="3"/>
        <v>2.4799999999999999E-2</v>
      </c>
      <c r="Y281" s="307"/>
      <c r="Z281" s="308"/>
      <c r="AA281" s="308"/>
      <c r="AB281" s="308"/>
      <c r="AC281" s="308"/>
    </row>
    <row r="282" spans="1:29" ht="15.75" x14ac:dyDescent="0.25">
      <c r="A282" s="131">
        <v>940</v>
      </c>
      <c r="B282" s="90" t="s">
        <v>703</v>
      </c>
      <c r="C282" s="90" t="s">
        <v>706</v>
      </c>
      <c r="D282" s="90"/>
      <c r="E282" s="195"/>
      <c r="F282" s="66"/>
      <c r="G282" s="66"/>
      <c r="H282" s="67" t="s">
        <v>853</v>
      </c>
      <c r="I282" s="66"/>
      <c r="J282" s="68"/>
      <c r="K282" s="26"/>
      <c r="L282" s="68"/>
      <c r="M282" s="63" t="s">
        <v>853</v>
      </c>
      <c r="N282" s="63" t="s">
        <v>1077</v>
      </c>
      <c r="O282" s="136"/>
      <c r="P282" s="136"/>
      <c r="Q282" s="136"/>
      <c r="R282" s="140" t="s">
        <v>1306</v>
      </c>
      <c r="S282" s="136"/>
      <c r="T282" s="119"/>
      <c r="U282" s="119" t="s">
        <v>1409</v>
      </c>
      <c r="V282" s="119">
        <v>5000</v>
      </c>
      <c r="W282" s="119">
        <v>56.83</v>
      </c>
      <c r="X282" s="119">
        <f t="shared" si="3"/>
        <v>1.1365999999999999E-2</v>
      </c>
      <c r="Y282" s="307"/>
      <c r="Z282" s="308"/>
      <c r="AA282" s="308"/>
      <c r="AB282" s="308"/>
      <c r="AC282" s="308"/>
    </row>
    <row r="283" spans="1:29" ht="94.5" x14ac:dyDescent="0.25">
      <c r="A283" s="131">
        <v>941</v>
      </c>
      <c r="B283" s="90" t="s">
        <v>707</v>
      </c>
      <c r="C283" s="95" t="s">
        <v>708</v>
      </c>
      <c r="D283" s="95"/>
      <c r="E283" s="195"/>
      <c r="F283" s="66"/>
      <c r="G283" s="66"/>
      <c r="H283" s="67" t="s">
        <v>853</v>
      </c>
      <c r="I283" s="66"/>
      <c r="J283" s="68"/>
      <c r="K283" s="26"/>
      <c r="L283" s="68"/>
      <c r="M283" s="63" t="s">
        <v>853</v>
      </c>
      <c r="N283" s="63" t="s">
        <v>1077</v>
      </c>
      <c r="O283" s="136"/>
      <c r="P283" s="138" t="s">
        <v>1334</v>
      </c>
      <c r="Q283" s="136"/>
      <c r="R283" s="140">
        <v>23.105882352941176</v>
      </c>
      <c r="S283" s="136"/>
      <c r="T283" s="119"/>
      <c r="U283" s="119" t="s">
        <v>1410</v>
      </c>
      <c r="V283" s="119">
        <v>500</v>
      </c>
      <c r="W283" s="119">
        <v>15.1</v>
      </c>
      <c r="X283" s="119">
        <f t="shared" si="3"/>
        <v>3.0199999999999998E-2</v>
      </c>
      <c r="Y283" s="307"/>
      <c r="Z283" s="308"/>
      <c r="AA283" s="308"/>
      <c r="AB283" s="308"/>
      <c r="AC283" s="308"/>
    </row>
    <row r="284" spans="1:29" ht="94.5" x14ac:dyDescent="0.25">
      <c r="A284" s="131">
        <v>942</v>
      </c>
      <c r="B284" s="90" t="s">
        <v>707</v>
      </c>
      <c r="C284" s="90" t="s">
        <v>709</v>
      </c>
      <c r="D284" s="90"/>
      <c r="E284" s="195"/>
      <c r="F284" s="66"/>
      <c r="G284" s="66"/>
      <c r="H284" s="67" t="s">
        <v>853</v>
      </c>
      <c r="I284" s="66"/>
      <c r="J284" s="68"/>
      <c r="K284" s="26"/>
      <c r="L284" s="68"/>
      <c r="M284" s="63" t="s">
        <v>853</v>
      </c>
      <c r="N284" s="63" t="s">
        <v>1077</v>
      </c>
      <c r="O284" s="136"/>
      <c r="P284" s="138" t="s">
        <v>1335</v>
      </c>
      <c r="Q284" s="136"/>
      <c r="R284" s="140">
        <v>41.47</v>
      </c>
      <c r="S284" s="136"/>
      <c r="T284" s="119"/>
      <c r="U284" s="119" t="s">
        <v>1410</v>
      </c>
      <c r="V284" s="119">
        <v>1000</v>
      </c>
      <c r="W284" s="119">
        <v>17.100000000000001</v>
      </c>
      <c r="X284" s="119">
        <f t="shared" si="3"/>
        <v>1.7100000000000001E-2</v>
      </c>
      <c r="Y284" s="307"/>
      <c r="Z284" s="308"/>
      <c r="AA284" s="308"/>
      <c r="AB284" s="308"/>
      <c r="AC284" s="308"/>
    </row>
    <row r="285" spans="1:29" ht="15.75" x14ac:dyDescent="0.25">
      <c r="A285" s="131">
        <v>943</v>
      </c>
      <c r="B285" s="90" t="s">
        <v>711</v>
      </c>
      <c r="C285" s="90" t="s">
        <v>712</v>
      </c>
      <c r="D285" s="90"/>
      <c r="E285" s="195"/>
      <c r="F285" s="66"/>
      <c r="G285" s="66"/>
      <c r="H285" s="67" t="s">
        <v>853</v>
      </c>
      <c r="I285" s="66"/>
      <c r="J285" s="68"/>
      <c r="K285" s="26"/>
      <c r="L285" s="68"/>
      <c r="M285" s="63" t="s">
        <v>853</v>
      </c>
      <c r="N285" s="63" t="s">
        <v>1077</v>
      </c>
      <c r="O285" s="136"/>
      <c r="P285" s="136"/>
      <c r="Q285" s="136"/>
      <c r="R285" s="140" t="s">
        <v>1306</v>
      </c>
      <c r="S285" s="136"/>
      <c r="T285" s="119"/>
      <c r="U285" s="119" t="s">
        <v>1411</v>
      </c>
      <c r="V285" s="119">
        <v>2000</v>
      </c>
      <c r="W285" s="119">
        <v>6.4</v>
      </c>
      <c r="X285" s="119">
        <f t="shared" si="3"/>
        <v>3.2000000000000002E-3</v>
      </c>
      <c r="Y285" s="307"/>
      <c r="Z285" s="308"/>
      <c r="AA285" s="308"/>
      <c r="AB285" s="308"/>
      <c r="AC285" s="308"/>
    </row>
    <row r="286" spans="1:29" ht="94.5" x14ac:dyDescent="0.25">
      <c r="A286" s="131">
        <v>944</v>
      </c>
      <c r="B286" s="90" t="s">
        <v>713</v>
      </c>
      <c r="C286" s="95" t="s">
        <v>1520</v>
      </c>
      <c r="D286" s="95"/>
      <c r="E286" s="195"/>
      <c r="F286" s="66"/>
      <c r="G286" s="66"/>
      <c r="H286" s="67" t="s">
        <v>853</v>
      </c>
      <c r="I286" s="66"/>
      <c r="J286" s="113"/>
      <c r="K286" s="114" t="s">
        <v>1298</v>
      </c>
      <c r="L286" s="113" t="s">
        <v>1292</v>
      </c>
      <c r="M286" s="108">
        <v>6.4799999999999995</v>
      </c>
      <c r="N286" s="108">
        <v>6.4799999999999996E-3</v>
      </c>
      <c r="O286" s="136"/>
      <c r="P286" s="138" t="s">
        <v>1336</v>
      </c>
      <c r="Q286" s="136" t="s">
        <v>1337</v>
      </c>
      <c r="R286" s="140">
        <v>14.93</v>
      </c>
      <c r="S286" s="136"/>
      <c r="T286" s="39"/>
      <c r="U286" s="39" t="s">
        <v>1405</v>
      </c>
      <c r="V286" s="39">
        <v>1000</v>
      </c>
      <c r="W286" s="39">
        <v>11.65</v>
      </c>
      <c r="X286" s="39">
        <f t="shared" si="3"/>
        <v>1.1650000000000001E-2</v>
      </c>
      <c r="Y286" s="307"/>
      <c r="Z286" s="308"/>
      <c r="AA286" s="308"/>
      <c r="AB286" s="308"/>
      <c r="AC286" s="308"/>
    </row>
    <row r="287" spans="1:29" ht="110.25" x14ac:dyDescent="0.25">
      <c r="A287" s="131">
        <v>945</v>
      </c>
      <c r="B287" s="87" t="s">
        <v>713</v>
      </c>
      <c r="C287" s="95" t="s">
        <v>714</v>
      </c>
      <c r="D287" s="95"/>
      <c r="E287" s="195"/>
      <c r="F287" s="66" t="s">
        <v>1046</v>
      </c>
      <c r="G287" s="66" t="s">
        <v>684</v>
      </c>
      <c r="H287" s="67">
        <v>36.76</v>
      </c>
      <c r="I287" s="66">
        <f>H287/24</f>
        <v>1.5316666666666665</v>
      </c>
      <c r="J287" s="68"/>
      <c r="K287" s="26"/>
      <c r="L287" s="68"/>
      <c r="M287" s="63" t="s">
        <v>853</v>
      </c>
      <c r="N287" s="63" t="s">
        <v>1077</v>
      </c>
      <c r="O287" s="136"/>
      <c r="P287" s="138" t="s">
        <v>1338</v>
      </c>
      <c r="Q287" s="136" t="s">
        <v>1339</v>
      </c>
      <c r="R287" s="140">
        <v>32.79</v>
      </c>
      <c r="S287" s="136"/>
      <c r="T287" s="119"/>
      <c r="U287" s="119" t="s">
        <v>1405</v>
      </c>
      <c r="V287" s="119">
        <v>960</v>
      </c>
      <c r="W287" s="119">
        <v>26.45</v>
      </c>
      <c r="X287" s="119">
        <f t="shared" si="3"/>
        <v>2.7552083333333331E-2</v>
      </c>
      <c r="Y287" s="307"/>
      <c r="Z287" s="308"/>
      <c r="AA287" s="308"/>
      <c r="AB287" s="308"/>
      <c r="AC287" s="308"/>
    </row>
    <row r="288" spans="1:29" ht="38.25" x14ac:dyDescent="0.25">
      <c r="A288" s="131">
        <v>946</v>
      </c>
      <c r="B288" s="87" t="s">
        <v>716</v>
      </c>
      <c r="C288" s="90" t="s">
        <v>717</v>
      </c>
      <c r="D288" s="90"/>
      <c r="E288" s="195"/>
      <c r="F288" s="66" t="s">
        <v>1036</v>
      </c>
      <c r="G288" s="66" t="s">
        <v>1035</v>
      </c>
      <c r="H288" s="67">
        <v>18.84</v>
      </c>
      <c r="I288" s="66">
        <f>H288/500</f>
        <v>3.7679999999999998E-2</v>
      </c>
      <c r="J288" s="68"/>
      <c r="K288" s="26"/>
      <c r="L288" s="68"/>
      <c r="M288" s="63" t="s">
        <v>853</v>
      </c>
      <c r="N288" s="63" t="s">
        <v>1077</v>
      </c>
      <c r="O288" s="136"/>
      <c r="P288" s="138"/>
      <c r="Q288" s="136"/>
      <c r="R288" s="140" t="s">
        <v>1306</v>
      </c>
      <c r="S288" s="136"/>
      <c r="T288" s="119"/>
      <c r="U288" s="119" t="s">
        <v>1410</v>
      </c>
      <c r="V288" s="119">
        <v>500</v>
      </c>
      <c r="W288" s="119">
        <v>18.82</v>
      </c>
      <c r="X288" s="119">
        <f t="shared" si="3"/>
        <v>3.764E-2</v>
      </c>
      <c r="Y288" s="307"/>
      <c r="Z288" s="308"/>
      <c r="AA288" s="308"/>
      <c r="AB288" s="308"/>
      <c r="AC288" s="308"/>
    </row>
    <row r="289" spans="1:29" ht="15.75" x14ac:dyDescent="0.25">
      <c r="A289" s="131">
        <v>947</v>
      </c>
      <c r="B289" s="87" t="s">
        <v>718</v>
      </c>
      <c r="C289" s="90" t="s">
        <v>719</v>
      </c>
      <c r="D289" s="90"/>
      <c r="E289" s="195"/>
      <c r="F289" s="66"/>
      <c r="G289" s="66"/>
      <c r="H289" s="67" t="s">
        <v>853</v>
      </c>
      <c r="I289" s="66"/>
      <c r="J289" s="68"/>
      <c r="K289" s="26"/>
      <c r="L289" s="68"/>
      <c r="M289" s="63" t="s">
        <v>853</v>
      </c>
      <c r="N289" s="63" t="s">
        <v>1077</v>
      </c>
      <c r="O289" s="136"/>
      <c r="P289" s="138"/>
      <c r="Q289" s="136"/>
      <c r="R289" s="140" t="s">
        <v>1306</v>
      </c>
      <c r="S289" s="136"/>
      <c r="T289" s="119"/>
      <c r="U289" s="119" t="s">
        <v>1412</v>
      </c>
      <c r="V289" s="119">
        <v>200</v>
      </c>
      <c r="W289" s="119">
        <v>16</v>
      </c>
      <c r="X289" s="119">
        <f t="shared" si="3"/>
        <v>0.08</v>
      </c>
      <c r="Y289" s="307"/>
      <c r="Z289" s="308"/>
      <c r="AA289" s="308"/>
      <c r="AB289" s="308"/>
      <c r="AC289" s="308"/>
    </row>
    <row r="290" spans="1:29" ht="26.25" x14ac:dyDescent="0.25">
      <c r="A290" s="131">
        <v>948</v>
      </c>
      <c r="B290" s="96" t="s">
        <v>721</v>
      </c>
      <c r="C290" s="97" t="s">
        <v>722</v>
      </c>
      <c r="D290" s="97"/>
      <c r="E290" s="195"/>
      <c r="F290" s="66"/>
      <c r="G290" s="66"/>
      <c r="H290" s="67" t="s">
        <v>853</v>
      </c>
      <c r="I290" s="66"/>
      <c r="J290" s="68"/>
      <c r="K290" s="26"/>
      <c r="L290" s="68"/>
      <c r="M290" s="63" t="s">
        <v>853</v>
      </c>
      <c r="N290" s="63" t="s">
        <v>1077</v>
      </c>
      <c r="O290" s="136"/>
      <c r="P290" s="138"/>
      <c r="Q290" s="136"/>
      <c r="R290" s="140" t="s">
        <v>1306</v>
      </c>
      <c r="S290" s="136"/>
      <c r="T290" s="119"/>
      <c r="U290" s="119" t="s">
        <v>1398</v>
      </c>
      <c r="V290" s="119">
        <v>200</v>
      </c>
      <c r="W290" s="119">
        <v>39.299999999999997</v>
      </c>
      <c r="X290" s="119">
        <f t="shared" si="3"/>
        <v>0.19649999999999998</v>
      </c>
      <c r="Y290" s="307"/>
      <c r="Z290" s="308"/>
      <c r="AA290" s="308"/>
      <c r="AB290" s="308"/>
      <c r="AC290" s="308"/>
    </row>
    <row r="291" spans="1:29" ht="26.25" x14ac:dyDescent="0.25">
      <c r="A291" s="131">
        <v>949</v>
      </c>
      <c r="B291" s="96" t="s">
        <v>721</v>
      </c>
      <c r="C291" s="97" t="s">
        <v>723</v>
      </c>
      <c r="D291" s="97"/>
      <c r="E291" s="195"/>
      <c r="F291" s="66"/>
      <c r="G291" s="66"/>
      <c r="H291" s="67" t="s">
        <v>853</v>
      </c>
      <c r="I291" s="66"/>
      <c r="J291" s="68"/>
      <c r="K291" s="26"/>
      <c r="L291" s="68"/>
      <c r="M291" s="63" t="s">
        <v>853</v>
      </c>
      <c r="N291" s="63" t="s">
        <v>1077</v>
      </c>
      <c r="O291" s="136"/>
      <c r="P291" s="138"/>
      <c r="Q291" s="136"/>
      <c r="R291" s="140" t="s">
        <v>1306</v>
      </c>
      <c r="S291" s="136"/>
      <c r="T291" s="119"/>
      <c r="U291" s="119" t="s">
        <v>1398</v>
      </c>
      <c r="V291" s="119">
        <v>500</v>
      </c>
      <c r="W291" s="119">
        <v>39.700000000000003</v>
      </c>
      <c r="X291" s="119">
        <f t="shared" si="3"/>
        <v>7.9400000000000012E-2</v>
      </c>
      <c r="Y291" s="307"/>
      <c r="Z291" s="308"/>
      <c r="AA291" s="308"/>
      <c r="AB291" s="308"/>
      <c r="AC291" s="308"/>
    </row>
    <row r="292" spans="1:29" ht="39" x14ac:dyDescent="0.25">
      <c r="A292" s="131">
        <v>950</v>
      </c>
      <c r="B292" s="96" t="s">
        <v>724</v>
      </c>
      <c r="C292" s="97" t="s">
        <v>1521</v>
      </c>
      <c r="D292" s="97"/>
      <c r="E292" s="195"/>
      <c r="F292" s="66"/>
      <c r="G292" s="66"/>
      <c r="H292" s="67" t="s">
        <v>853</v>
      </c>
      <c r="I292" s="66"/>
      <c r="J292" s="68"/>
      <c r="K292" s="26"/>
      <c r="L292" s="68"/>
      <c r="M292" s="63" t="s">
        <v>853</v>
      </c>
      <c r="N292" s="63" t="s">
        <v>1077</v>
      </c>
      <c r="O292" s="136"/>
      <c r="P292" s="138"/>
      <c r="Q292" s="136"/>
      <c r="R292" s="140" t="s">
        <v>1306</v>
      </c>
      <c r="S292" s="136"/>
      <c r="T292" s="119"/>
      <c r="U292" s="119" t="s">
        <v>1398</v>
      </c>
      <c r="V292" s="119">
        <v>500</v>
      </c>
      <c r="W292" s="119">
        <v>39.700000000000003</v>
      </c>
      <c r="X292" s="119">
        <f t="shared" si="3"/>
        <v>7.9400000000000012E-2</v>
      </c>
      <c r="Y292" s="307"/>
      <c r="Z292" s="308"/>
      <c r="AA292" s="308"/>
      <c r="AB292" s="308"/>
      <c r="AC292" s="308"/>
    </row>
    <row r="293" spans="1:29" ht="39" x14ac:dyDescent="0.25">
      <c r="A293" s="131">
        <v>951</v>
      </c>
      <c r="B293" s="96" t="s">
        <v>725</v>
      </c>
      <c r="C293" s="97" t="s">
        <v>726</v>
      </c>
      <c r="D293" s="97"/>
      <c r="E293" s="195"/>
      <c r="F293" s="66"/>
      <c r="G293" s="66"/>
      <c r="H293" s="67" t="s">
        <v>853</v>
      </c>
      <c r="I293" s="66"/>
      <c r="J293" s="68"/>
      <c r="K293" s="26"/>
      <c r="L293" s="68"/>
      <c r="M293" s="63" t="s">
        <v>853</v>
      </c>
      <c r="N293" s="63" t="s">
        <v>1077</v>
      </c>
      <c r="O293" s="136"/>
      <c r="P293" s="138"/>
      <c r="Q293" s="136"/>
      <c r="R293" s="140" t="s">
        <v>1306</v>
      </c>
      <c r="S293" s="136"/>
      <c r="T293" s="119"/>
      <c r="U293" s="119" t="s">
        <v>1405</v>
      </c>
      <c r="V293" s="119">
        <v>1000</v>
      </c>
      <c r="W293" s="119">
        <v>12.36</v>
      </c>
      <c r="X293" s="119">
        <f t="shared" si="3"/>
        <v>1.2359999999999999E-2</v>
      </c>
      <c r="Y293" s="307"/>
      <c r="Z293" s="308"/>
      <c r="AA293" s="308"/>
      <c r="AB293" s="308"/>
      <c r="AC293" s="308"/>
    </row>
    <row r="294" spans="1:29" ht="39" x14ac:dyDescent="0.25">
      <c r="A294" s="131">
        <v>952</v>
      </c>
      <c r="B294" s="96" t="s">
        <v>725</v>
      </c>
      <c r="C294" s="97" t="s">
        <v>728</v>
      </c>
      <c r="D294" s="97"/>
      <c r="E294" s="195"/>
      <c r="F294" s="66" t="s">
        <v>1048</v>
      </c>
      <c r="G294" s="66" t="s">
        <v>1049</v>
      </c>
      <c r="H294" s="67">
        <v>18.48</v>
      </c>
      <c r="I294" s="66">
        <f>H294/1000</f>
        <v>1.848E-2</v>
      </c>
      <c r="J294" s="68"/>
      <c r="K294" s="26"/>
      <c r="L294" s="68"/>
      <c r="M294" s="63" t="s">
        <v>853</v>
      </c>
      <c r="N294" s="63" t="s">
        <v>1077</v>
      </c>
      <c r="O294" s="136"/>
      <c r="P294" s="138"/>
      <c r="Q294" s="136"/>
      <c r="R294" s="140" t="s">
        <v>1306</v>
      </c>
      <c r="S294" s="136"/>
      <c r="T294" s="119"/>
      <c r="U294" s="119" t="s">
        <v>1405</v>
      </c>
      <c r="V294" s="119">
        <v>1000</v>
      </c>
      <c r="W294" s="119">
        <v>17.350000000000001</v>
      </c>
      <c r="X294" s="119">
        <f t="shared" si="3"/>
        <v>1.7350000000000001E-2</v>
      </c>
      <c r="Y294" s="307"/>
      <c r="Z294" s="308"/>
      <c r="AA294" s="308"/>
      <c r="AB294" s="308"/>
      <c r="AC294" s="308"/>
    </row>
    <row r="295" spans="1:29" ht="39" x14ac:dyDescent="0.25">
      <c r="A295" s="131">
        <v>953</v>
      </c>
      <c r="B295" s="96" t="s">
        <v>725</v>
      </c>
      <c r="C295" s="97" t="s">
        <v>729</v>
      </c>
      <c r="D295" s="97"/>
      <c r="E295" s="195"/>
      <c r="F295" s="66" t="s">
        <v>1048</v>
      </c>
      <c r="G295" s="66" t="s">
        <v>1049</v>
      </c>
      <c r="H295" s="67">
        <v>21.81</v>
      </c>
      <c r="I295" s="66">
        <f>H295/1000</f>
        <v>2.181E-2</v>
      </c>
      <c r="J295" s="68"/>
      <c r="K295" s="26"/>
      <c r="L295" s="68"/>
      <c r="M295" s="63" t="s">
        <v>853</v>
      </c>
      <c r="N295" s="63" t="s">
        <v>1077</v>
      </c>
      <c r="O295" s="136"/>
      <c r="P295" s="138"/>
      <c r="Q295" s="136"/>
      <c r="R295" s="140" t="s">
        <v>1306</v>
      </c>
      <c r="S295" s="136"/>
      <c r="T295" s="119"/>
      <c r="U295" s="119" t="s">
        <v>1405</v>
      </c>
      <c r="V295" s="119">
        <v>1000</v>
      </c>
      <c r="W295" s="119">
        <v>19.89</v>
      </c>
      <c r="X295" s="119">
        <f t="shared" si="3"/>
        <v>1.9890000000000001E-2</v>
      </c>
      <c r="Y295" s="307"/>
      <c r="Z295" s="308"/>
      <c r="AA295" s="308"/>
      <c r="AB295" s="308"/>
      <c r="AC295" s="308"/>
    </row>
    <row r="296" spans="1:29" ht="26.25" x14ac:dyDescent="0.25">
      <c r="B296" s="99" t="s">
        <v>730</v>
      </c>
      <c r="C296" s="100" t="s">
        <v>1522</v>
      </c>
      <c r="D296" s="100"/>
      <c r="E296" s="195"/>
      <c r="F296" s="66"/>
      <c r="G296" s="66"/>
      <c r="H296" s="67"/>
      <c r="I296" s="66"/>
      <c r="J296" s="68"/>
      <c r="K296" s="26"/>
      <c r="L296" s="68"/>
      <c r="M296" s="63" t="s">
        <v>853</v>
      </c>
      <c r="N296" s="63" t="s">
        <v>1077</v>
      </c>
      <c r="O296" s="136"/>
      <c r="P296" s="138"/>
      <c r="Q296" s="136"/>
      <c r="R296" s="140"/>
      <c r="S296" s="136"/>
      <c r="T296" s="39"/>
      <c r="U296" s="39"/>
      <c r="V296" s="39"/>
      <c r="W296" s="39"/>
      <c r="X296" s="39"/>
      <c r="Y296" s="307"/>
      <c r="Z296" s="308"/>
      <c r="AA296" s="308"/>
      <c r="AB296" s="308"/>
      <c r="AC296" s="308"/>
    </row>
    <row r="297" spans="1:29" ht="78.75" x14ac:dyDescent="0.25">
      <c r="A297" s="131">
        <v>1001</v>
      </c>
      <c r="B297" s="96" t="s">
        <v>731</v>
      </c>
      <c r="C297" s="95" t="s">
        <v>732</v>
      </c>
      <c r="D297" s="95"/>
      <c r="E297" s="194"/>
      <c r="F297" s="111" t="s">
        <v>1050</v>
      </c>
      <c r="G297" s="111" t="s">
        <v>1051</v>
      </c>
      <c r="H297" s="112">
        <v>10.92</v>
      </c>
      <c r="I297" s="111">
        <f>H297/6</f>
        <v>1.82</v>
      </c>
      <c r="J297" s="68"/>
      <c r="K297" s="26"/>
      <c r="L297" s="68"/>
      <c r="M297" s="63" t="s">
        <v>853</v>
      </c>
      <c r="N297" s="63" t="s">
        <v>1077</v>
      </c>
      <c r="O297" s="136"/>
      <c r="P297" s="138" t="s">
        <v>1340</v>
      </c>
      <c r="Q297" s="148" t="s">
        <v>1341</v>
      </c>
      <c r="R297" s="140">
        <v>5.47</v>
      </c>
      <c r="S297" s="140">
        <v>1.8233333333333333</v>
      </c>
      <c r="T297" s="39"/>
      <c r="U297" s="39" t="s">
        <v>1413</v>
      </c>
      <c r="V297" s="39" t="s">
        <v>1414</v>
      </c>
      <c r="W297" s="39">
        <v>13.17</v>
      </c>
      <c r="X297" s="39">
        <v>4.3899999999999997</v>
      </c>
      <c r="Y297" s="307"/>
      <c r="Z297" s="308" t="s">
        <v>1575</v>
      </c>
      <c r="AA297" s="308" t="s">
        <v>1414</v>
      </c>
      <c r="AB297" s="309">
        <v>12.49</v>
      </c>
      <c r="AC297" s="309">
        <f>AB297/3</f>
        <v>4.1633333333333331</v>
      </c>
    </row>
    <row r="298" spans="1:29" ht="94.5" x14ac:dyDescent="0.25">
      <c r="A298" s="131">
        <v>1002</v>
      </c>
      <c r="B298" s="96" t="s">
        <v>734</v>
      </c>
      <c r="C298" s="95" t="s">
        <v>735</v>
      </c>
      <c r="D298" s="95"/>
      <c r="E298" s="195"/>
      <c r="F298" s="66"/>
      <c r="G298" s="66"/>
      <c r="H298" s="67" t="s">
        <v>853</v>
      </c>
      <c r="I298" s="66"/>
      <c r="J298" s="68"/>
      <c r="K298" s="26"/>
      <c r="L298" s="68"/>
      <c r="M298" s="63" t="s">
        <v>853</v>
      </c>
      <c r="N298" s="63" t="s">
        <v>1077</v>
      </c>
      <c r="O298" s="136"/>
      <c r="P298" s="138" t="s">
        <v>1342</v>
      </c>
      <c r="Q298" s="136" t="s">
        <v>1343</v>
      </c>
      <c r="R298" s="140">
        <v>31.64</v>
      </c>
      <c r="S298" s="140">
        <v>2.6366666666666667</v>
      </c>
      <c r="T298" s="119"/>
      <c r="U298" s="119" t="s">
        <v>1415</v>
      </c>
      <c r="V298" s="119" t="s">
        <v>1416</v>
      </c>
      <c r="W298" s="119">
        <v>28.32</v>
      </c>
      <c r="X298" s="119">
        <v>2.36</v>
      </c>
      <c r="Y298" s="307"/>
      <c r="Z298" s="308"/>
      <c r="AA298" s="308"/>
      <c r="AB298" s="309"/>
      <c r="AC298" s="308"/>
    </row>
    <row r="299" spans="1:29" ht="173.25" x14ac:dyDescent="0.25">
      <c r="A299" s="131">
        <v>1003</v>
      </c>
      <c r="B299" s="94" t="s">
        <v>734</v>
      </c>
      <c r="C299" s="95" t="s">
        <v>737</v>
      </c>
      <c r="D299" s="95"/>
      <c r="E299" s="195"/>
      <c r="F299" s="66"/>
      <c r="G299" s="66"/>
      <c r="H299" s="67" t="s">
        <v>853</v>
      </c>
      <c r="I299" s="66"/>
      <c r="J299" s="68"/>
      <c r="K299" s="26"/>
      <c r="L299" s="68"/>
      <c r="M299" s="63" t="s">
        <v>853</v>
      </c>
      <c r="N299" s="63" t="s">
        <v>1077</v>
      </c>
      <c r="O299" s="136"/>
      <c r="P299" s="138" t="s">
        <v>1344</v>
      </c>
      <c r="Q299" s="145" t="s">
        <v>1345</v>
      </c>
      <c r="R299" s="139">
        <v>35.5625</v>
      </c>
      <c r="S299" s="147">
        <v>8.890625</v>
      </c>
      <c r="T299" s="39"/>
      <c r="U299" s="39" t="s">
        <v>1417</v>
      </c>
      <c r="V299" s="39" t="s">
        <v>1418</v>
      </c>
      <c r="W299" s="39">
        <v>40.44</v>
      </c>
      <c r="X299" s="39">
        <v>10.11</v>
      </c>
      <c r="Y299" s="320"/>
      <c r="Z299" s="318" t="s">
        <v>1576</v>
      </c>
      <c r="AA299" s="318" t="s">
        <v>1577</v>
      </c>
      <c r="AB299" s="319">
        <v>34.42</v>
      </c>
      <c r="AC299" s="319">
        <f>AB299/4</f>
        <v>8.6050000000000004</v>
      </c>
    </row>
    <row r="300" spans="1:29" ht="141" x14ac:dyDescent="0.25">
      <c r="A300" s="131">
        <v>1004</v>
      </c>
      <c r="B300" s="94" t="s">
        <v>734</v>
      </c>
      <c r="C300" s="95" t="s">
        <v>739</v>
      </c>
      <c r="D300" s="95"/>
      <c r="E300" s="195"/>
      <c r="F300" s="66"/>
      <c r="G300" s="66"/>
      <c r="H300" s="67" t="s">
        <v>853</v>
      </c>
      <c r="I300" s="66"/>
      <c r="J300" s="68"/>
      <c r="K300" s="26"/>
      <c r="L300" s="68"/>
      <c r="M300" s="63" t="s">
        <v>853</v>
      </c>
      <c r="N300" s="63" t="s">
        <v>1077</v>
      </c>
      <c r="O300" s="136"/>
      <c r="P300" s="138" t="s">
        <v>1346</v>
      </c>
      <c r="Q300" s="146" t="s">
        <v>1347</v>
      </c>
      <c r="R300" s="139">
        <v>62.602564102564095</v>
      </c>
      <c r="S300" s="147">
        <v>15.650641025641024</v>
      </c>
      <c r="T300" s="119"/>
      <c r="U300" s="119" t="s">
        <v>1415</v>
      </c>
      <c r="V300" s="119" t="s">
        <v>1418</v>
      </c>
      <c r="W300" s="119">
        <v>60.36</v>
      </c>
      <c r="X300" s="119">
        <v>15.09</v>
      </c>
      <c r="Y300" s="307"/>
      <c r="Z300" s="308" t="s">
        <v>1578</v>
      </c>
      <c r="AA300" s="308" t="s">
        <v>1579</v>
      </c>
      <c r="AB300" s="309">
        <v>61.33</v>
      </c>
      <c r="AC300" s="309">
        <f>AB300/4</f>
        <v>15.3325</v>
      </c>
    </row>
    <row r="301" spans="1:29" ht="110.25" x14ac:dyDescent="0.25">
      <c r="A301" s="131">
        <v>1005</v>
      </c>
      <c r="B301" s="94" t="s">
        <v>734</v>
      </c>
      <c r="C301" s="95" t="s">
        <v>740</v>
      </c>
      <c r="D301" s="95"/>
      <c r="E301" s="195"/>
      <c r="F301" s="66"/>
      <c r="G301" s="66"/>
      <c r="H301" s="67" t="s">
        <v>853</v>
      </c>
      <c r="I301" s="66"/>
      <c r="J301" s="68"/>
      <c r="K301" s="26"/>
      <c r="L301" s="68"/>
      <c r="M301" s="63" t="s">
        <v>853</v>
      </c>
      <c r="N301" s="63" t="s">
        <v>1077</v>
      </c>
      <c r="O301" s="119"/>
      <c r="P301" s="120" t="s">
        <v>1348</v>
      </c>
      <c r="Q301" s="127" t="s">
        <v>1349</v>
      </c>
      <c r="R301" s="122">
        <v>12.870588235294118</v>
      </c>
      <c r="S301" s="124">
        <v>3.2176470588235295</v>
      </c>
      <c r="T301" s="39"/>
      <c r="U301" s="39" t="s">
        <v>1417</v>
      </c>
      <c r="V301" s="39" t="s">
        <v>1418</v>
      </c>
      <c r="W301" s="39">
        <v>25.92</v>
      </c>
      <c r="X301" s="39">
        <v>6.48</v>
      </c>
      <c r="Y301" s="307"/>
      <c r="Z301" s="308" t="s">
        <v>1580</v>
      </c>
      <c r="AA301" s="308" t="s">
        <v>1579</v>
      </c>
      <c r="AB301" s="309">
        <v>19.04</v>
      </c>
      <c r="AC301" s="309">
        <f>AB301/4</f>
        <v>4.76</v>
      </c>
    </row>
    <row r="302" spans="1:29" ht="15.75" x14ac:dyDescent="0.25">
      <c r="A302" s="131">
        <v>1006</v>
      </c>
      <c r="B302" s="96" t="s">
        <v>742</v>
      </c>
      <c r="C302" s="95" t="s">
        <v>743</v>
      </c>
      <c r="D302" s="95"/>
      <c r="E302" s="194"/>
      <c r="F302" s="111" t="s">
        <v>1052</v>
      </c>
      <c r="G302" s="111" t="s">
        <v>1053</v>
      </c>
      <c r="H302" s="112">
        <v>39.520000000000003</v>
      </c>
      <c r="I302" s="111">
        <f>H302/8</f>
        <v>4.9400000000000004</v>
      </c>
      <c r="J302" s="68"/>
      <c r="K302" s="26"/>
      <c r="L302" s="68"/>
      <c r="M302" s="63" t="s">
        <v>853</v>
      </c>
      <c r="N302" s="63" t="s">
        <v>1077</v>
      </c>
      <c r="O302" s="136"/>
      <c r="P302" s="138"/>
      <c r="Q302" s="136"/>
      <c r="R302" s="140" t="s">
        <v>1306</v>
      </c>
      <c r="S302" s="140"/>
      <c r="T302" s="39"/>
      <c r="U302" s="39"/>
      <c r="V302" s="39"/>
      <c r="W302" s="39"/>
      <c r="X302" s="39"/>
      <c r="Y302" s="307"/>
      <c r="Z302" s="318" t="s">
        <v>1581</v>
      </c>
      <c r="AA302" s="318" t="s">
        <v>1582</v>
      </c>
      <c r="AB302" s="319">
        <v>41.58</v>
      </c>
      <c r="AC302" s="319">
        <f>AB302/9</f>
        <v>4.62</v>
      </c>
    </row>
    <row r="303" spans="1:29" ht="94.5" x14ac:dyDescent="0.25">
      <c r="A303" s="131">
        <v>1007</v>
      </c>
      <c r="B303" s="96" t="s">
        <v>745</v>
      </c>
      <c r="C303" s="95" t="s">
        <v>746</v>
      </c>
      <c r="D303" s="95"/>
      <c r="E303" s="195"/>
      <c r="F303" s="66"/>
      <c r="G303" s="66"/>
      <c r="H303" s="67" t="s">
        <v>853</v>
      </c>
      <c r="I303" s="66"/>
      <c r="J303" s="68"/>
      <c r="K303" s="26"/>
      <c r="L303" s="68"/>
      <c r="M303" s="63" t="s">
        <v>853</v>
      </c>
      <c r="N303" s="63" t="s">
        <v>1077</v>
      </c>
      <c r="O303" s="136"/>
      <c r="P303" s="138" t="s">
        <v>1350</v>
      </c>
      <c r="Q303" s="136" t="s">
        <v>1351</v>
      </c>
      <c r="R303" s="140">
        <v>41.34</v>
      </c>
      <c r="S303" s="140">
        <v>10.334375</v>
      </c>
      <c r="T303" s="119"/>
      <c r="U303" s="119" t="s">
        <v>1415</v>
      </c>
      <c r="V303" s="119" t="s">
        <v>1418</v>
      </c>
      <c r="W303" s="119">
        <v>37.24</v>
      </c>
      <c r="X303" s="119">
        <v>9.31</v>
      </c>
      <c r="Y303" s="307"/>
      <c r="Z303" s="308" t="s">
        <v>1583</v>
      </c>
      <c r="AA303" s="308" t="s">
        <v>1579</v>
      </c>
      <c r="AB303" s="309">
        <v>68.849999999999994</v>
      </c>
      <c r="AC303" s="309">
        <f>AB303/4</f>
        <v>17.212499999999999</v>
      </c>
    </row>
    <row r="304" spans="1:29" ht="153.75" x14ac:dyDescent="0.25">
      <c r="A304" s="131">
        <v>1008</v>
      </c>
      <c r="B304" s="96" t="s">
        <v>747</v>
      </c>
      <c r="C304" s="95" t="s">
        <v>748</v>
      </c>
      <c r="D304" s="95"/>
      <c r="E304" s="195"/>
      <c r="F304" s="66"/>
      <c r="G304" s="66"/>
      <c r="H304" s="67" t="s">
        <v>853</v>
      </c>
      <c r="I304" s="66"/>
      <c r="J304" s="68"/>
      <c r="K304" s="26"/>
      <c r="L304" s="68"/>
      <c r="M304" s="63" t="s">
        <v>853</v>
      </c>
      <c r="N304" s="63" t="s">
        <v>1077</v>
      </c>
      <c r="O304" s="136"/>
      <c r="P304" s="138" t="s">
        <v>1352</v>
      </c>
      <c r="Q304" s="136" t="s">
        <v>1351</v>
      </c>
      <c r="R304" s="140">
        <v>45.53</v>
      </c>
      <c r="S304" s="140">
        <v>11.38125</v>
      </c>
      <c r="T304" s="39"/>
      <c r="U304" s="39" t="s">
        <v>1415</v>
      </c>
      <c r="V304" s="39" t="s">
        <v>1418</v>
      </c>
      <c r="W304" s="39">
        <v>46.88</v>
      </c>
      <c r="X304" s="39">
        <v>11.72</v>
      </c>
      <c r="Y304" s="307"/>
      <c r="Z304" s="318" t="s">
        <v>1584</v>
      </c>
      <c r="AA304" s="318" t="s">
        <v>1579</v>
      </c>
      <c r="AB304" s="319">
        <v>33.6</v>
      </c>
      <c r="AC304" s="319">
        <f>AB304/4</f>
        <v>8.4</v>
      </c>
    </row>
    <row r="305" spans="1:29" ht="15.75" x14ac:dyDescent="0.25">
      <c r="A305" s="131">
        <v>1009</v>
      </c>
      <c r="B305" s="96" t="s">
        <v>749</v>
      </c>
      <c r="C305" s="97" t="s">
        <v>750</v>
      </c>
      <c r="D305" s="97"/>
      <c r="E305" s="194"/>
      <c r="F305" s="111" t="s">
        <v>1054</v>
      </c>
      <c r="G305" s="111" t="s">
        <v>608</v>
      </c>
      <c r="H305" s="112">
        <v>99.7</v>
      </c>
      <c r="I305" s="111">
        <f>H305/5</f>
        <v>19.940000000000001</v>
      </c>
      <c r="J305" s="68"/>
      <c r="K305" s="26"/>
      <c r="L305" s="68"/>
      <c r="M305" s="63" t="s">
        <v>853</v>
      </c>
      <c r="N305" s="63" t="s">
        <v>1077</v>
      </c>
      <c r="O305" s="136"/>
      <c r="P305" s="138"/>
      <c r="Q305" s="136"/>
      <c r="R305" s="140" t="s">
        <v>1306</v>
      </c>
      <c r="S305" s="136"/>
      <c r="T305" s="39"/>
      <c r="U305" s="39"/>
      <c r="V305" s="39"/>
      <c r="W305" s="39"/>
      <c r="X305" s="39"/>
      <c r="Y305" s="307"/>
      <c r="Z305" s="318" t="s">
        <v>1585</v>
      </c>
      <c r="AA305" s="318" t="s">
        <v>1586</v>
      </c>
      <c r="AB305" s="319">
        <v>51.09</v>
      </c>
      <c r="AC305" s="319">
        <f>AB305/5</f>
        <v>10.218</v>
      </c>
    </row>
    <row r="306" spans="1:29" ht="15.75" x14ac:dyDescent="0.25">
      <c r="A306" s="131">
        <v>1010</v>
      </c>
      <c r="B306" s="96" t="s">
        <v>749</v>
      </c>
      <c r="C306" s="97" t="s">
        <v>752</v>
      </c>
      <c r="D306" s="97"/>
      <c r="E306" s="194"/>
      <c r="F306" s="111" t="s">
        <v>1054</v>
      </c>
      <c r="G306" s="111" t="s">
        <v>608</v>
      </c>
      <c r="H306" s="112">
        <v>99.7</v>
      </c>
      <c r="I306" s="111" t="s">
        <v>1546</v>
      </c>
      <c r="J306" s="68"/>
      <c r="K306" s="26"/>
      <c r="L306" s="68"/>
      <c r="M306" s="63" t="s">
        <v>853</v>
      </c>
      <c r="N306" s="63" t="s">
        <v>1077</v>
      </c>
      <c r="O306" s="136"/>
      <c r="P306" s="138"/>
      <c r="Q306" s="136"/>
      <c r="R306" s="140" t="s">
        <v>1306</v>
      </c>
      <c r="S306" s="136"/>
      <c r="T306" s="39"/>
      <c r="U306" s="39"/>
      <c r="V306" s="39"/>
      <c r="W306" s="39"/>
      <c r="X306" s="39"/>
      <c r="Y306" s="307"/>
      <c r="Z306" s="318" t="s">
        <v>1585</v>
      </c>
      <c r="AA306" s="318" t="s">
        <v>1586</v>
      </c>
      <c r="AB306" s="319">
        <v>51.09</v>
      </c>
      <c r="AC306" s="319">
        <f>AB306/5</f>
        <v>10.218</v>
      </c>
    </row>
    <row r="307" spans="1:29" ht="94.5" x14ac:dyDescent="0.25">
      <c r="A307" s="131">
        <v>1011</v>
      </c>
      <c r="B307" s="96" t="s">
        <v>753</v>
      </c>
      <c r="C307" s="95" t="s">
        <v>754</v>
      </c>
      <c r="D307" s="95"/>
      <c r="E307" s="195"/>
      <c r="F307" s="66" t="s">
        <v>1055</v>
      </c>
      <c r="G307" s="66" t="s">
        <v>462</v>
      </c>
      <c r="H307" s="67">
        <v>59.7</v>
      </c>
      <c r="I307" s="66">
        <f>H307/4</f>
        <v>14.925000000000001</v>
      </c>
      <c r="J307" s="68"/>
      <c r="K307" s="26"/>
      <c r="L307" s="68"/>
      <c r="M307" s="63" t="s">
        <v>853</v>
      </c>
      <c r="N307" s="63" t="s">
        <v>1077</v>
      </c>
      <c r="O307" s="119"/>
      <c r="P307" s="120" t="s">
        <v>1353</v>
      </c>
      <c r="Q307" s="125" t="s">
        <v>1349</v>
      </c>
      <c r="R307" s="122">
        <v>14.025</v>
      </c>
      <c r="S307" s="124">
        <f>R307/4</f>
        <v>3.5062500000000001</v>
      </c>
      <c r="T307" s="39"/>
      <c r="U307" s="39" t="s">
        <v>1055</v>
      </c>
      <c r="V307" s="39" t="s">
        <v>1418</v>
      </c>
      <c r="W307" s="39">
        <v>60.2</v>
      </c>
      <c r="X307" s="39">
        <v>15.05</v>
      </c>
      <c r="Y307" s="307"/>
      <c r="Z307" s="308" t="s">
        <v>1587</v>
      </c>
      <c r="AA307" s="308" t="s">
        <v>1579</v>
      </c>
      <c r="AB307" s="309">
        <v>71.09</v>
      </c>
      <c r="AC307" s="309">
        <f>AB307/4</f>
        <v>17.772500000000001</v>
      </c>
    </row>
    <row r="308" spans="1:29" ht="126" x14ac:dyDescent="0.25">
      <c r="A308" s="131">
        <v>1012</v>
      </c>
      <c r="B308" s="96" t="s">
        <v>755</v>
      </c>
      <c r="C308" s="95" t="s">
        <v>756</v>
      </c>
      <c r="D308" s="95"/>
      <c r="E308" s="195"/>
      <c r="F308" s="66"/>
      <c r="G308" s="66"/>
      <c r="H308" s="67"/>
      <c r="I308" s="66"/>
      <c r="J308" s="68"/>
      <c r="K308" s="26"/>
      <c r="L308" s="68"/>
      <c r="M308" s="63" t="s">
        <v>853</v>
      </c>
      <c r="N308" s="63" t="s">
        <v>1077</v>
      </c>
      <c r="O308" s="136"/>
      <c r="P308" s="138" t="s">
        <v>1354</v>
      </c>
      <c r="Q308" s="136" t="s">
        <v>1355</v>
      </c>
      <c r="R308" s="139">
        <v>46.5625</v>
      </c>
      <c r="S308" s="136"/>
      <c r="T308" s="119"/>
      <c r="U308" s="119" t="s">
        <v>1419</v>
      </c>
      <c r="V308" s="119" t="s">
        <v>1420</v>
      </c>
      <c r="W308" s="119">
        <v>25.8</v>
      </c>
      <c r="X308" s="119">
        <v>0.51600000000000001</v>
      </c>
      <c r="Y308" s="307"/>
      <c r="Z308" s="308" t="s">
        <v>1588</v>
      </c>
      <c r="AA308" s="308" t="s">
        <v>1586</v>
      </c>
      <c r="AB308" s="309">
        <v>243.57</v>
      </c>
      <c r="AC308" s="309">
        <f>AB308/5</f>
        <v>48.713999999999999</v>
      </c>
    </row>
    <row r="309" spans="1:29" ht="15.75" x14ac:dyDescent="0.25">
      <c r="A309" s="131">
        <v>1013</v>
      </c>
      <c r="B309" s="96" t="s">
        <v>757</v>
      </c>
      <c r="C309" s="97" t="s">
        <v>750</v>
      </c>
      <c r="D309" s="97"/>
      <c r="E309" s="194"/>
      <c r="F309" s="111" t="s">
        <v>1054</v>
      </c>
      <c r="G309" s="111" t="s">
        <v>608</v>
      </c>
      <c r="H309" s="112">
        <v>99.7</v>
      </c>
      <c r="I309" s="111">
        <f>H309/5</f>
        <v>19.940000000000001</v>
      </c>
      <c r="J309" s="68"/>
      <c r="K309" s="26"/>
      <c r="L309" s="68"/>
      <c r="M309" s="63" t="s">
        <v>853</v>
      </c>
      <c r="N309" s="63" t="s">
        <v>1077</v>
      </c>
      <c r="O309" s="136"/>
      <c r="P309" s="138"/>
      <c r="Q309" s="136"/>
      <c r="R309" s="140" t="s">
        <v>1306</v>
      </c>
      <c r="S309" s="136"/>
      <c r="T309" s="39"/>
      <c r="U309" s="39"/>
      <c r="V309" s="39"/>
      <c r="W309" s="39"/>
      <c r="X309" s="39"/>
      <c r="Y309" s="307"/>
      <c r="Z309" s="318" t="s">
        <v>1589</v>
      </c>
      <c r="AA309" s="318" t="s">
        <v>1586</v>
      </c>
      <c r="AB309" s="319">
        <v>52.5</v>
      </c>
      <c r="AC309" s="319">
        <f>AB309/5</f>
        <v>10.5</v>
      </c>
    </row>
    <row r="310" spans="1:29" ht="15.75" x14ac:dyDescent="0.25">
      <c r="A310" s="131">
        <v>1014</v>
      </c>
      <c r="B310" s="96" t="s">
        <v>757</v>
      </c>
      <c r="C310" s="97" t="s">
        <v>752</v>
      </c>
      <c r="D310" s="97"/>
      <c r="E310" s="194"/>
      <c r="F310" s="111" t="s">
        <v>1054</v>
      </c>
      <c r="G310" s="111" t="s">
        <v>608</v>
      </c>
      <c r="H310" s="112">
        <v>99.7</v>
      </c>
      <c r="I310" s="111">
        <f>H310/5</f>
        <v>19.940000000000001</v>
      </c>
      <c r="J310" s="68"/>
      <c r="K310" s="26"/>
      <c r="L310" s="68"/>
      <c r="M310" s="63" t="s">
        <v>853</v>
      </c>
      <c r="N310" s="63" t="s">
        <v>1077</v>
      </c>
      <c r="O310" s="136"/>
      <c r="P310" s="138"/>
      <c r="Q310" s="136"/>
      <c r="R310" s="140" t="s">
        <v>1306</v>
      </c>
      <c r="S310" s="136"/>
      <c r="T310" s="39"/>
      <c r="U310" s="39"/>
      <c r="V310" s="39"/>
      <c r="W310" s="39"/>
      <c r="X310" s="39"/>
      <c r="Y310" s="307"/>
      <c r="Z310" s="318" t="s">
        <v>1589</v>
      </c>
      <c r="AA310" s="318" t="s">
        <v>1586</v>
      </c>
      <c r="AB310" s="319">
        <v>52.5</v>
      </c>
      <c r="AC310" s="319">
        <f>AB310/5</f>
        <v>10.5</v>
      </c>
    </row>
    <row r="311" spans="1:29" ht="15.75" x14ac:dyDescent="0.25">
      <c r="A311" s="131">
        <v>1015</v>
      </c>
      <c r="B311" s="96" t="s">
        <v>682</v>
      </c>
      <c r="C311" s="97" t="s">
        <v>758</v>
      </c>
      <c r="D311" s="97"/>
      <c r="E311" s="194"/>
      <c r="F311" s="111" t="s">
        <v>1056</v>
      </c>
      <c r="G311" s="111" t="s">
        <v>1057</v>
      </c>
      <c r="H311" s="112">
        <v>5.9</v>
      </c>
      <c r="I311" s="111">
        <f>H311/3</f>
        <v>1.9666666666666668</v>
      </c>
      <c r="J311" s="68"/>
      <c r="K311" s="26"/>
      <c r="L311" s="68"/>
      <c r="M311" s="63" t="s">
        <v>853</v>
      </c>
      <c r="N311" s="63" t="s">
        <v>1077</v>
      </c>
      <c r="O311" s="136"/>
      <c r="P311" s="138"/>
      <c r="Q311" s="136"/>
      <c r="R311" s="140" t="s">
        <v>1306</v>
      </c>
      <c r="S311" s="136"/>
      <c r="T311" s="39"/>
      <c r="U311" s="39"/>
      <c r="V311" s="39"/>
      <c r="W311" s="39"/>
      <c r="X311" s="39"/>
      <c r="Y311" s="307"/>
      <c r="Z311" s="308"/>
      <c r="AA311" s="308"/>
      <c r="AB311" s="308"/>
      <c r="AC311" s="308"/>
    </row>
    <row r="312" spans="1:29" ht="15.75" x14ac:dyDescent="0.25">
      <c r="A312" s="131">
        <v>1016</v>
      </c>
      <c r="B312" s="96" t="s">
        <v>713</v>
      </c>
      <c r="C312" s="97" t="s">
        <v>760</v>
      </c>
      <c r="D312" s="97"/>
      <c r="E312" s="194"/>
      <c r="F312" s="111" t="s">
        <v>1056</v>
      </c>
      <c r="G312" s="111" t="s">
        <v>1057</v>
      </c>
      <c r="H312" s="112">
        <v>4.9000000000000004</v>
      </c>
      <c r="I312" s="111">
        <f>H312/3</f>
        <v>1.6333333333333335</v>
      </c>
      <c r="J312" s="68"/>
      <c r="K312" s="26"/>
      <c r="L312" s="68"/>
      <c r="M312" s="63" t="s">
        <v>853</v>
      </c>
      <c r="N312" s="63" t="s">
        <v>1077</v>
      </c>
      <c r="O312" s="136"/>
      <c r="P312" s="138"/>
      <c r="Q312" s="136"/>
      <c r="R312" s="140" t="s">
        <v>1306</v>
      </c>
      <c r="S312" s="136"/>
      <c r="T312" s="39"/>
      <c r="U312" s="39"/>
      <c r="V312" s="39"/>
      <c r="W312" s="39"/>
      <c r="X312" s="39"/>
      <c r="Y312" s="307"/>
      <c r="Z312" s="308"/>
      <c r="AA312" s="308"/>
      <c r="AB312" s="308"/>
      <c r="AC312" s="308"/>
    </row>
    <row r="313" spans="1:29" ht="15.75" x14ac:dyDescent="0.25">
      <c r="B313" s="99" t="s">
        <v>762</v>
      </c>
      <c r="C313" s="104"/>
      <c r="D313" s="104"/>
      <c r="E313" s="195"/>
      <c r="F313" s="66"/>
      <c r="G313" s="66"/>
      <c r="H313" s="67"/>
      <c r="I313" s="66"/>
      <c r="J313" s="68"/>
      <c r="K313" s="26"/>
      <c r="L313" s="68"/>
      <c r="M313" s="63" t="s">
        <v>853</v>
      </c>
      <c r="N313" s="63" t="s">
        <v>1077</v>
      </c>
      <c r="O313" s="136"/>
      <c r="P313" s="138"/>
      <c r="Q313" s="136"/>
      <c r="R313" s="140"/>
      <c r="S313" s="136"/>
      <c r="T313" s="39"/>
      <c r="U313" s="39"/>
      <c r="V313" s="39"/>
      <c r="W313" s="39"/>
      <c r="X313" s="39"/>
      <c r="Y313" s="307"/>
      <c r="Z313" s="308"/>
      <c r="AA313" s="308"/>
      <c r="AB313" s="308"/>
      <c r="AC313" s="308"/>
    </row>
    <row r="314" spans="1:29" ht="94.5" x14ac:dyDescent="0.25">
      <c r="A314" s="131">
        <v>2001</v>
      </c>
      <c r="B314" s="94" t="s">
        <v>763</v>
      </c>
      <c r="C314" s="95" t="s">
        <v>764</v>
      </c>
      <c r="D314" s="95"/>
      <c r="E314" s="195"/>
      <c r="F314" s="66"/>
      <c r="G314" s="66"/>
      <c r="H314" s="67" t="s">
        <v>1058</v>
      </c>
      <c r="I314" s="66"/>
      <c r="J314" s="68"/>
      <c r="K314" s="26"/>
      <c r="L314" s="68"/>
      <c r="M314" s="63" t="s">
        <v>853</v>
      </c>
      <c r="N314" s="63" t="s">
        <v>1077</v>
      </c>
      <c r="O314" s="119"/>
      <c r="P314" s="120" t="s">
        <v>1356</v>
      </c>
      <c r="Q314" s="119" t="s">
        <v>1357</v>
      </c>
      <c r="R314" s="124">
        <v>61.94</v>
      </c>
      <c r="S314" s="119"/>
      <c r="T314" s="39"/>
      <c r="U314" s="39" t="s">
        <v>1421</v>
      </c>
      <c r="V314" s="39">
        <v>60</v>
      </c>
      <c r="W314" s="39">
        <v>32.25</v>
      </c>
      <c r="X314" s="39">
        <v>0.53749999999999998</v>
      </c>
      <c r="Y314" s="307"/>
      <c r="Z314" s="308"/>
      <c r="AA314" s="308"/>
      <c r="AB314" s="308"/>
      <c r="AC314" s="308"/>
    </row>
    <row r="315" spans="1:29" ht="126" x14ac:dyDescent="0.25">
      <c r="A315" s="131">
        <v>2002</v>
      </c>
      <c r="B315" s="94" t="s">
        <v>766</v>
      </c>
      <c r="C315" s="95" t="s">
        <v>767</v>
      </c>
      <c r="D315" s="95"/>
      <c r="E315" s="195"/>
      <c r="F315" s="66"/>
      <c r="G315" s="66"/>
      <c r="H315" s="67" t="s">
        <v>1058</v>
      </c>
      <c r="I315" s="66"/>
      <c r="J315" s="68"/>
      <c r="K315" s="26"/>
      <c r="L315" s="68"/>
      <c r="M315" s="63" t="s">
        <v>853</v>
      </c>
      <c r="N315" s="63" t="s">
        <v>1077</v>
      </c>
      <c r="O315" s="119"/>
      <c r="P315" s="120" t="s">
        <v>1358</v>
      </c>
      <c r="Q315" s="119" t="s">
        <v>1359</v>
      </c>
      <c r="R315" s="124">
        <v>20.9</v>
      </c>
      <c r="S315" s="119"/>
      <c r="T315" s="39"/>
      <c r="U315" s="39" t="s">
        <v>1407</v>
      </c>
      <c r="V315" s="39">
        <v>1</v>
      </c>
      <c r="W315" s="39">
        <v>27</v>
      </c>
      <c r="X315" s="39">
        <v>27</v>
      </c>
      <c r="Y315" s="307"/>
      <c r="Z315" s="308"/>
      <c r="AA315" s="308"/>
      <c r="AB315" s="309"/>
      <c r="AC315" s="308"/>
    </row>
    <row r="316" spans="1:29" ht="126" x14ac:dyDescent="0.25">
      <c r="A316" s="131">
        <v>2003</v>
      </c>
      <c r="B316" s="94" t="s">
        <v>769</v>
      </c>
      <c r="C316" s="95" t="s">
        <v>770</v>
      </c>
      <c r="D316" s="95"/>
      <c r="E316" s="195"/>
      <c r="F316" s="66"/>
      <c r="G316" s="66"/>
      <c r="H316" s="67" t="s">
        <v>1058</v>
      </c>
      <c r="I316" s="66"/>
      <c r="J316" s="68"/>
      <c r="K316" s="26"/>
      <c r="L316" s="68"/>
      <c r="M316" s="63" t="s">
        <v>853</v>
      </c>
      <c r="N316" s="63" t="s">
        <v>1077</v>
      </c>
      <c r="O316" s="119"/>
      <c r="P316" s="120" t="s">
        <v>1358</v>
      </c>
      <c r="Q316" s="119" t="s">
        <v>1360</v>
      </c>
      <c r="R316" s="124">
        <v>23.144444444444442</v>
      </c>
      <c r="S316" s="124">
        <v>1.9287037037037036</v>
      </c>
      <c r="T316" s="39"/>
      <c r="U316" s="39" t="s">
        <v>1422</v>
      </c>
      <c r="V316" s="39" t="s">
        <v>1423</v>
      </c>
      <c r="W316" s="39">
        <v>27.36</v>
      </c>
      <c r="X316" s="39">
        <v>2.2799999999999998</v>
      </c>
      <c r="Y316" s="307"/>
      <c r="Z316" s="308" t="s">
        <v>1590</v>
      </c>
      <c r="AA316" s="308" t="s">
        <v>1591</v>
      </c>
      <c r="AB316" s="308">
        <v>26.85</v>
      </c>
      <c r="AC316" s="308">
        <f>AB316/12</f>
        <v>2.2375000000000003</v>
      </c>
    </row>
    <row r="317" spans="1:29" ht="78.75" x14ac:dyDescent="0.25">
      <c r="A317" s="131">
        <v>2004</v>
      </c>
      <c r="B317" s="94" t="s">
        <v>772</v>
      </c>
      <c r="C317" s="105" t="s">
        <v>773</v>
      </c>
      <c r="D317" s="105"/>
      <c r="E317" s="195"/>
      <c r="F317" s="66"/>
      <c r="G317" s="66"/>
      <c r="H317" s="67" t="s">
        <v>1058</v>
      </c>
      <c r="I317" s="66"/>
      <c r="J317" s="68"/>
      <c r="K317" s="26"/>
      <c r="L317" s="68"/>
      <c r="M317" s="63" t="s">
        <v>853</v>
      </c>
      <c r="N317" s="63" t="s">
        <v>1077</v>
      </c>
      <c r="O317" s="119"/>
      <c r="P317" s="120" t="s">
        <v>1361</v>
      </c>
      <c r="Q317" s="119" t="s">
        <v>1359</v>
      </c>
      <c r="R317" s="124">
        <v>7.15</v>
      </c>
      <c r="S317" s="119"/>
      <c r="T317" s="39"/>
      <c r="U317" s="39" t="s">
        <v>1424</v>
      </c>
      <c r="V317" s="39">
        <v>1</v>
      </c>
      <c r="W317" s="39">
        <v>10.039999999999999</v>
      </c>
      <c r="X317" s="39">
        <v>10.039999999999999</v>
      </c>
      <c r="Y317" s="307"/>
      <c r="Z317" s="308"/>
      <c r="AA317" s="308"/>
      <c r="AB317" s="308"/>
      <c r="AC317" s="308"/>
    </row>
    <row r="318" spans="1:29" ht="110.25" x14ac:dyDescent="0.25">
      <c r="A318" s="131">
        <v>2005</v>
      </c>
      <c r="B318" s="94" t="s">
        <v>775</v>
      </c>
      <c r="C318" s="105" t="s">
        <v>776</v>
      </c>
      <c r="D318" s="105"/>
      <c r="E318" s="195"/>
      <c r="F318" s="66"/>
      <c r="G318" s="66"/>
      <c r="H318" s="67" t="s">
        <v>1058</v>
      </c>
      <c r="I318" s="66"/>
      <c r="J318" s="68"/>
      <c r="K318" s="26"/>
      <c r="L318" s="68"/>
      <c r="M318" s="63" t="s">
        <v>853</v>
      </c>
      <c r="N318" s="63" t="s">
        <v>1077</v>
      </c>
      <c r="O318" s="119"/>
      <c r="P318" s="120" t="s">
        <v>1362</v>
      </c>
      <c r="Q318" s="119" t="s">
        <v>1359</v>
      </c>
      <c r="R318" s="124">
        <v>29.5</v>
      </c>
      <c r="S318" s="119"/>
      <c r="T318" s="39"/>
      <c r="U318" s="39" t="s">
        <v>1407</v>
      </c>
      <c r="V318" s="39">
        <v>1</v>
      </c>
      <c r="W318" s="39">
        <v>30.86</v>
      </c>
      <c r="X318" s="39">
        <v>30.86</v>
      </c>
      <c r="Y318" s="307"/>
      <c r="Z318" s="308"/>
      <c r="AA318" s="308"/>
      <c r="AB318" s="308"/>
      <c r="AC318" s="308"/>
    </row>
    <row r="319" spans="1:29" ht="141.75" x14ac:dyDescent="0.25">
      <c r="A319" s="131">
        <v>2006</v>
      </c>
      <c r="B319" s="94" t="s">
        <v>777</v>
      </c>
      <c r="C319" s="105" t="s">
        <v>778</v>
      </c>
      <c r="D319" s="105"/>
      <c r="E319" s="195"/>
      <c r="F319" s="66"/>
      <c r="G319" s="66"/>
      <c r="H319" s="67" t="s">
        <v>1058</v>
      </c>
      <c r="I319" s="66"/>
      <c r="J319" s="68"/>
      <c r="K319" s="26"/>
      <c r="L319" s="68"/>
      <c r="M319" s="63" t="s">
        <v>853</v>
      </c>
      <c r="N319" s="63" t="s">
        <v>1077</v>
      </c>
      <c r="O319" s="119"/>
      <c r="P319" s="120" t="s">
        <v>1363</v>
      </c>
      <c r="Q319" s="127" t="s">
        <v>1364</v>
      </c>
      <c r="R319" s="127">
        <v>24.25</v>
      </c>
      <c r="S319" s="126">
        <v>4.041666666666667</v>
      </c>
      <c r="T319" s="39"/>
      <c r="U319" s="39" t="s">
        <v>1422</v>
      </c>
      <c r="V319" s="39" t="s">
        <v>1425</v>
      </c>
      <c r="W319" s="39">
        <v>27.72</v>
      </c>
      <c r="X319" s="39">
        <v>4.62</v>
      </c>
      <c r="Y319" s="307"/>
      <c r="Z319" s="308" t="s">
        <v>1592</v>
      </c>
      <c r="AA319" s="308" t="s">
        <v>784</v>
      </c>
      <c r="AB319" s="309">
        <v>43.13</v>
      </c>
      <c r="AC319" s="309">
        <f>AB319/6</f>
        <v>7.1883333333333335</v>
      </c>
    </row>
    <row r="320" spans="1:29" ht="141" x14ac:dyDescent="0.25">
      <c r="A320" s="131">
        <v>2007</v>
      </c>
      <c r="B320" s="94" t="s">
        <v>779</v>
      </c>
      <c r="C320" s="95" t="s">
        <v>780</v>
      </c>
      <c r="D320" s="95"/>
      <c r="E320" s="195"/>
      <c r="F320" s="66"/>
      <c r="G320" s="66"/>
      <c r="H320" s="67" t="s">
        <v>1058</v>
      </c>
      <c r="I320" s="66"/>
      <c r="J320" s="68"/>
      <c r="K320" s="26"/>
      <c r="L320" s="68"/>
      <c r="M320" s="63" t="s">
        <v>853</v>
      </c>
      <c r="N320" s="63" t="s">
        <v>1077</v>
      </c>
      <c r="O320" s="119"/>
      <c r="P320" s="120" t="s">
        <v>1365</v>
      </c>
      <c r="Q320" s="119" t="s">
        <v>1351</v>
      </c>
      <c r="R320" s="124">
        <v>29.05</v>
      </c>
      <c r="S320" s="124">
        <v>7.2624999999999993</v>
      </c>
      <c r="T320" s="39"/>
      <c r="U320" s="39" t="s">
        <v>1415</v>
      </c>
      <c r="V320" s="39" t="s">
        <v>1426</v>
      </c>
      <c r="W320" s="39">
        <v>31.72</v>
      </c>
      <c r="X320" s="39">
        <v>7.93</v>
      </c>
      <c r="Y320" s="307"/>
      <c r="Z320" s="308"/>
      <c r="AA320" s="308"/>
      <c r="AB320" s="308"/>
      <c r="AC320" s="308"/>
    </row>
    <row r="321" spans="1:29" ht="78.75" x14ac:dyDescent="0.25">
      <c r="A321" s="131">
        <v>2008</v>
      </c>
      <c r="B321" s="94" t="s">
        <v>782</v>
      </c>
      <c r="C321" s="106" t="s">
        <v>783</v>
      </c>
      <c r="D321" s="106"/>
      <c r="E321" s="195"/>
      <c r="F321" s="66"/>
      <c r="G321" s="66"/>
      <c r="H321" s="67" t="s">
        <v>1058</v>
      </c>
      <c r="I321" s="66"/>
      <c r="J321" s="68"/>
      <c r="K321" s="26"/>
      <c r="L321" s="68"/>
      <c r="M321" s="63" t="s">
        <v>853</v>
      </c>
      <c r="N321" s="63" t="s">
        <v>1077</v>
      </c>
      <c r="O321" s="119"/>
      <c r="P321" s="120" t="s">
        <v>1366</v>
      </c>
      <c r="Q321" s="119" t="s">
        <v>1367</v>
      </c>
      <c r="R321" s="124">
        <v>0.83</v>
      </c>
      <c r="S321" s="124">
        <v>13.261666666666665</v>
      </c>
      <c r="T321" s="39"/>
      <c r="U321" s="39" t="s">
        <v>1427</v>
      </c>
      <c r="V321" s="39">
        <v>6</v>
      </c>
      <c r="W321" s="39">
        <v>84.48</v>
      </c>
      <c r="X321" s="39">
        <v>14.08</v>
      </c>
      <c r="Y321" s="307"/>
      <c r="Z321" s="308"/>
      <c r="AA321" s="308"/>
      <c r="AB321" s="308"/>
      <c r="AC321" s="308"/>
    </row>
    <row r="322" spans="1:29" ht="204.75" x14ac:dyDescent="0.25">
      <c r="A322" s="131">
        <v>2009</v>
      </c>
      <c r="B322" s="94" t="s">
        <v>785</v>
      </c>
      <c r="C322" s="95" t="s">
        <v>786</v>
      </c>
      <c r="D322" s="95"/>
      <c r="E322" s="195"/>
      <c r="F322" s="66"/>
      <c r="G322" s="66"/>
      <c r="H322" s="67" t="s">
        <v>1058</v>
      </c>
      <c r="I322" s="66"/>
      <c r="J322" s="68"/>
      <c r="K322" s="26"/>
      <c r="L322" s="68"/>
      <c r="M322" s="63" t="s">
        <v>853</v>
      </c>
      <c r="N322" s="63" t="s">
        <v>1077</v>
      </c>
      <c r="O322" s="136"/>
      <c r="P322" s="138" t="s">
        <v>1368</v>
      </c>
      <c r="Q322" s="136" t="s">
        <v>1369</v>
      </c>
      <c r="R322" s="140">
        <v>92.89</v>
      </c>
      <c r="S322" s="140">
        <f>R322/5</f>
        <v>18.577999999999999</v>
      </c>
      <c r="T322" s="119"/>
      <c r="U322" s="119" t="s">
        <v>1417</v>
      </c>
      <c r="V322" s="119" t="s">
        <v>1428</v>
      </c>
      <c r="W322" s="119">
        <v>65.3</v>
      </c>
      <c r="X322" s="119">
        <f>W322/5</f>
        <v>13.059999999999999</v>
      </c>
      <c r="Y322" s="307"/>
      <c r="Z322" s="308" t="s">
        <v>1593</v>
      </c>
      <c r="AA322" s="308" t="s">
        <v>1586</v>
      </c>
      <c r="AB322" s="309">
        <v>84.04</v>
      </c>
      <c r="AC322" s="309">
        <f>AB322/5</f>
        <v>16.808</v>
      </c>
    </row>
    <row r="323" spans="1:29" ht="78.75" x14ac:dyDescent="0.25">
      <c r="A323" s="131">
        <v>2010</v>
      </c>
      <c r="B323" s="94" t="s">
        <v>788</v>
      </c>
      <c r="C323" s="105" t="s">
        <v>1597</v>
      </c>
      <c r="D323" s="105"/>
      <c r="E323" s="195"/>
      <c r="F323" s="66"/>
      <c r="G323" s="66"/>
      <c r="H323" s="67" t="s">
        <v>1058</v>
      </c>
      <c r="I323" s="66"/>
      <c r="J323" s="68"/>
      <c r="K323" s="26"/>
      <c r="L323" s="68"/>
      <c r="M323" s="63" t="s">
        <v>853</v>
      </c>
      <c r="N323" s="63" t="s">
        <v>1077</v>
      </c>
      <c r="O323" s="119"/>
      <c r="P323" s="120" t="s">
        <v>1599</v>
      </c>
      <c r="Q323" s="128" t="s">
        <v>1371</v>
      </c>
      <c r="R323" s="124">
        <v>23.920454545454547</v>
      </c>
      <c r="S323" s="124">
        <f>R323/5</f>
        <v>4.7840909090909092</v>
      </c>
      <c r="T323" s="39"/>
      <c r="U323" s="39" t="s">
        <v>1429</v>
      </c>
      <c r="V323" s="39">
        <v>5</v>
      </c>
      <c r="W323" s="39">
        <v>29.8</v>
      </c>
      <c r="X323" s="39">
        <v>5.96</v>
      </c>
      <c r="Y323" s="307"/>
      <c r="Z323" s="308" t="s">
        <v>1594</v>
      </c>
      <c r="AA323" s="308" t="s">
        <v>790</v>
      </c>
      <c r="AB323" s="309">
        <v>14.89</v>
      </c>
      <c r="AC323" s="309">
        <f>AB323/5</f>
        <v>2.9780000000000002</v>
      </c>
    </row>
    <row r="324" spans="1:29" ht="78.75" x14ac:dyDescent="0.25">
      <c r="A324" s="131">
        <v>2011</v>
      </c>
      <c r="B324" s="94" t="s">
        <v>791</v>
      </c>
      <c r="C324" s="105" t="s">
        <v>1598</v>
      </c>
      <c r="D324" s="105"/>
      <c r="E324" s="195"/>
      <c r="F324" s="66"/>
      <c r="G324" s="66"/>
      <c r="H324" s="67" t="s">
        <v>1058</v>
      </c>
      <c r="I324" s="66"/>
      <c r="J324" s="68"/>
      <c r="K324" s="26"/>
      <c r="L324" s="68"/>
      <c r="M324" s="63" t="s">
        <v>853</v>
      </c>
      <c r="N324" s="63" t="s">
        <v>1077</v>
      </c>
      <c r="O324" s="119"/>
      <c r="P324" s="120" t="s">
        <v>1600</v>
      </c>
      <c r="Q324" s="128" t="s">
        <v>1371</v>
      </c>
      <c r="R324" s="124">
        <v>18.47</v>
      </c>
      <c r="S324" s="119"/>
      <c r="T324" s="39"/>
      <c r="U324" s="39" t="s">
        <v>1429</v>
      </c>
      <c r="V324" s="39">
        <v>5</v>
      </c>
      <c r="W324" s="39">
        <v>23</v>
      </c>
      <c r="X324" s="39">
        <v>4.5999999999999996</v>
      </c>
      <c r="Y324" s="307"/>
      <c r="Z324" s="308" t="s">
        <v>1595</v>
      </c>
      <c r="AA324" s="308" t="s">
        <v>790</v>
      </c>
      <c r="AB324" s="309">
        <v>11.75</v>
      </c>
      <c r="AC324" s="309">
        <f>AB324/5</f>
        <v>2.35</v>
      </c>
    </row>
    <row r="325" spans="1:29" ht="102.75" x14ac:dyDescent="0.25">
      <c r="A325" s="131">
        <v>2012</v>
      </c>
      <c r="B325" s="94" t="s">
        <v>793</v>
      </c>
      <c r="C325" s="95" t="s">
        <v>794</v>
      </c>
      <c r="D325" s="95"/>
      <c r="E325" s="195"/>
      <c r="F325" s="66"/>
      <c r="G325" s="66"/>
      <c r="H325" s="67" t="s">
        <v>1058</v>
      </c>
      <c r="I325" s="66"/>
      <c r="J325" s="68"/>
      <c r="K325" s="26"/>
      <c r="L325" s="68"/>
      <c r="M325" s="63" t="s">
        <v>853</v>
      </c>
      <c r="N325" s="63" t="s">
        <v>1077</v>
      </c>
      <c r="O325" s="119"/>
      <c r="P325" s="120" t="s">
        <v>1373</v>
      </c>
      <c r="Q325" s="119" t="s">
        <v>1351</v>
      </c>
      <c r="R325" s="124">
        <v>40.409999999999997</v>
      </c>
      <c r="S325" s="124">
        <v>10.103124999999999</v>
      </c>
      <c r="T325" s="39"/>
      <c r="U325" s="39" t="s">
        <v>1415</v>
      </c>
      <c r="V325" s="39" t="s">
        <v>1418</v>
      </c>
      <c r="W325" s="39">
        <v>44.68</v>
      </c>
      <c r="X325" s="39">
        <v>11.17</v>
      </c>
      <c r="Y325" s="307"/>
      <c r="Z325" s="308" t="s">
        <v>1596</v>
      </c>
      <c r="AA325" s="308" t="s">
        <v>1579</v>
      </c>
      <c r="AB325" s="309">
        <v>45.39</v>
      </c>
      <c r="AC325" s="309">
        <f>AB325/4</f>
        <v>11.3475</v>
      </c>
    </row>
    <row r="326" spans="1:29" ht="64.5" x14ac:dyDescent="0.25">
      <c r="A326" s="131">
        <v>2013</v>
      </c>
      <c r="B326" s="94" t="s">
        <v>795</v>
      </c>
      <c r="C326" s="95" t="s">
        <v>796</v>
      </c>
      <c r="D326" s="95"/>
      <c r="E326" s="195"/>
      <c r="F326" s="66"/>
      <c r="G326" s="66"/>
      <c r="H326" s="67" t="s">
        <v>1058</v>
      </c>
      <c r="I326" s="66"/>
      <c r="J326" s="68"/>
      <c r="K326" s="26"/>
      <c r="L326" s="68"/>
      <c r="M326" s="63" t="s">
        <v>853</v>
      </c>
      <c r="N326" s="63" t="s">
        <v>1077</v>
      </c>
      <c r="O326" s="136"/>
      <c r="P326" s="138"/>
      <c r="Q326" s="136"/>
      <c r="R326" s="140" t="s">
        <v>1306</v>
      </c>
      <c r="S326" s="136"/>
      <c r="T326" s="119"/>
      <c r="U326" s="119" t="s">
        <v>1430</v>
      </c>
      <c r="V326" s="119" t="s">
        <v>1428</v>
      </c>
      <c r="W326" s="119">
        <v>63.28</v>
      </c>
      <c r="X326" s="119">
        <v>63.28</v>
      </c>
      <c r="Y326" s="307"/>
      <c r="Z326" s="308"/>
      <c r="AA326" s="308"/>
      <c r="AB326" s="308"/>
      <c r="AC326" s="308"/>
    </row>
    <row r="327" spans="1:29" ht="51.75" x14ac:dyDescent="0.25">
      <c r="A327" s="131">
        <v>2014</v>
      </c>
      <c r="B327" s="96" t="s">
        <v>797</v>
      </c>
      <c r="C327" s="95" t="s">
        <v>798</v>
      </c>
      <c r="D327" s="95"/>
      <c r="E327" s="195"/>
      <c r="F327" s="66"/>
      <c r="G327" s="66"/>
      <c r="H327" s="67" t="s">
        <v>1058</v>
      </c>
      <c r="I327" s="66"/>
      <c r="J327" s="68"/>
      <c r="K327" s="26"/>
      <c r="L327" s="68"/>
      <c r="M327" s="63" t="s">
        <v>853</v>
      </c>
      <c r="N327" s="63" t="s">
        <v>1077</v>
      </c>
      <c r="O327" s="136"/>
      <c r="P327" s="138"/>
      <c r="Q327" s="136"/>
      <c r="R327" s="140" t="s">
        <v>1306</v>
      </c>
      <c r="S327" s="136"/>
      <c r="T327" s="119"/>
      <c r="U327" s="119" t="s">
        <v>1431</v>
      </c>
      <c r="V327" s="119" t="s">
        <v>1432</v>
      </c>
      <c r="W327" s="119">
        <v>41.88</v>
      </c>
      <c r="X327" s="119">
        <v>3.49</v>
      </c>
      <c r="Y327" s="307"/>
      <c r="Z327" s="308"/>
      <c r="AA327" s="308"/>
      <c r="AB327" s="308"/>
      <c r="AC327" s="308"/>
    </row>
    <row r="328" spans="1:29" ht="16.5" x14ac:dyDescent="0.25">
      <c r="E328" s="35"/>
      <c r="H328" s="19"/>
      <c r="J328" s="20"/>
      <c r="K328" s="21"/>
      <c r="L328" s="22"/>
      <c r="M328" s="22"/>
      <c r="N328" s="22"/>
    </row>
    <row r="329" spans="1:29" ht="16.5" x14ac:dyDescent="0.25">
      <c r="E329" s="35"/>
      <c r="H329" s="19"/>
      <c r="J329" s="20"/>
      <c r="K329" s="21"/>
      <c r="L329" s="22"/>
      <c r="M329" s="22"/>
      <c r="N329" s="22"/>
    </row>
    <row r="330" spans="1:29" ht="16.5" x14ac:dyDescent="0.25">
      <c r="J330" s="20"/>
      <c r="K330" s="21"/>
      <c r="L330" s="22"/>
      <c r="M330" s="22"/>
      <c r="N330" s="22"/>
    </row>
    <row r="331" spans="1:29" ht="16.5" x14ac:dyDescent="0.25">
      <c r="J331" s="20"/>
      <c r="K331" s="21"/>
      <c r="L331" s="22"/>
      <c r="M331" s="22"/>
      <c r="N331" s="22"/>
    </row>
    <row r="332" spans="1:29" ht="16.5" x14ac:dyDescent="0.25">
      <c r="J332" s="20"/>
      <c r="K332" s="21"/>
      <c r="L332" s="22"/>
      <c r="M332" s="22"/>
      <c r="N332" s="22"/>
    </row>
    <row r="333" spans="1:29" ht="16.5" x14ac:dyDescent="0.25">
      <c r="J333" s="20"/>
      <c r="K333" s="21"/>
      <c r="L333" s="22"/>
      <c r="M333" s="22"/>
      <c r="N333" s="22"/>
    </row>
    <row r="334" spans="1:29" ht="16.5" x14ac:dyDescent="0.25">
      <c r="J334" s="20"/>
      <c r="K334" s="21"/>
      <c r="L334" s="22"/>
      <c r="M334" s="22"/>
      <c r="N334" s="22"/>
    </row>
    <row r="335" spans="1:29" ht="16.5" x14ac:dyDescent="0.25">
      <c r="J335" s="20"/>
      <c r="K335" s="21"/>
      <c r="L335" s="22"/>
      <c r="M335" s="22"/>
      <c r="N335" s="22"/>
    </row>
    <row r="336" spans="1:29" ht="16.5" x14ac:dyDescent="0.25">
      <c r="J336" s="20"/>
      <c r="K336" s="21"/>
      <c r="L336" s="22"/>
      <c r="M336" s="22"/>
      <c r="N336" s="22"/>
    </row>
    <row r="337" spans="10:14" s="2" customFormat="1" ht="16.5" x14ac:dyDescent="0.25">
      <c r="J337" s="20"/>
      <c r="K337" s="21"/>
      <c r="L337" s="22"/>
      <c r="M337" s="22"/>
      <c r="N337" s="22"/>
    </row>
    <row r="338" spans="10:14" s="2" customFormat="1" ht="16.5" x14ac:dyDescent="0.25">
      <c r="J338" s="20"/>
      <c r="K338" s="21"/>
      <c r="L338" s="22"/>
      <c r="M338" s="22"/>
      <c r="N338" s="22"/>
    </row>
    <row r="339" spans="10:14" s="2" customFormat="1" ht="16.5" x14ac:dyDescent="0.25">
      <c r="J339" s="20"/>
      <c r="K339" s="21"/>
      <c r="L339" s="22"/>
      <c r="M339" s="22"/>
      <c r="N339" s="22"/>
    </row>
    <row r="340" spans="10:14" s="2" customFormat="1" ht="16.5" x14ac:dyDescent="0.25">
      <c r="J340" s="20"/>
      <c r="K340" s="21"/>
      <c r="L340" s="22"/>
      <c r="M340" s="22"/>
      <c r="N340" s="22"/>
    </row>
    <row r="341" spans="10:14" s="2" customFormat="1" ht="16.5" x14ac:dyDescent="0.25">
      <c r="J341" s="20"/>
      <c r="K341" s="21"/>
      <c r="L341" s="22"/>
      <c r="M341" s="22"/>
      <c r="N341" s="22"/>
    </row>
    <row r="342" spans="10:14" s="2" customFormat="1" ht="16.5" x14ac:dyDescent="0.25">
      <c r="J342" s="20"/>
      <c r="K342" s="21"/>
      <c r="L342" s="22"/>
      <c r="M342" s="22"/>
      <c r="N342" s="22"/>
    </row>
    <row r="343" spans="10:14" s="2" customFormat="1" ht="16.5" x14ac:dyDescent="0.25">
      <c r="J343" s="20"/>
      <c r="K343" s="21"/>
      <c r="L343" s="22"/>
      <c r="M343" s="22"/>
      <c r="N343" s="22"/>
    </row>
    <row r="344" spans="10:14" s="2" customFormat="1" ht="16.5" x14ac:dyDescent="0.25">
      <c r="J344" s="20"/>
      <c r="K344" s="21"/>
      <c r="L344" s="22"/>
      <c r="M344" s="22"/>
      <c r="N344" s="22"/>
    </row>
    <row r="345" spans="10:14" s="2" customFormat="1" ht="16.5" x14ac:dyDescent="0.25">
      <c r="J345" s="20"/>
      <c r="K345" s="21"/>
      <c r="L345" s="22"/>
      <c r="M345" s="22"/>
      <c r="N345" s="22"/>
    </row>
    <row r="346" spans="10:14" s="2" customFormat="1" ht="16.5" x14ac:dyDescent="0.25">
      <c r="J346" s="20"/>
      <c r="K346" s="21"/>
      <c r="L346" s="22"/>
      <c r="M346" s="22"/>
      <c r="N346" s="22"/>
    </row>
    <row r="347" spans="10:14" s="2" customFormat="1" ht="16.5" x14ac:dyDescent="0.25">
      <c r="J347" s="20"/>
      <c r="K347" s="21"/>
      <c r="L347" s="22"/>
      <c r="M347" s="22"/>
      <c r="N347" s="22"/>
    </row>
    <row r="348" spans="10:14" s="2" customFormat="1" ht="16.5" x14ac:dyDescent="0.25">
      <c r="J348" s="20"/>
      <c r="K348" s="21"/>
      <c r="L348" s="22"/>
      <c r="M348" s="22"/>
      <c r="N348" s="22"/>
    </row>
    <row r="349" spans="10:14" s="2" customFormat="1" ht="16.5" x14ac:dyDescent="0.25">
      <c r="J349" s="20"/>
      <c r="K349" s="21"/>
      <c r="L349" s="22"/>
      <c r="M349" s="22"/>
      <c r="N349" s="22"/>
    </row>
    <row r="350" spans="10:14" s="2" customFormat="1" ht="16.5" x14ac:dyDescent="0.25">
      <c r="J350" s="20"/>
      <c r="K350" s="21"/>
      <c r="L350" s="22"/>
      <c r="M350" s="22"/>
      <c r="N350" s="22"/>
    </row>
    <row r="351" spans="10:14" s="2" customFormat="1" ht="16.5" x14ac:dyDescent="0.25">
      <c r="J351" s="20"/>
      <c r="K351" s="21"/>
      <c r="L351" s="22"/>
      <c r="M351" s="22"/>
      <c r="N351" s="22"/>
    </row>
    <row r="352" spans="10:14" s="2" customFormat="1" ht="16.5" x14ac:dyDescent="0.25">
      <c r="J352" s="20"/>
      <c r="K352" s="21"/>
      <c r="L352" s="22"/>
      <c r="M352" s="22"/>
      <c r="N352" s="22"/>
    </row>
    <row r="353" spans="10:14" s="2" customFormat="1" ht="16.5" x14ac:dyDescent="0.25">
      <c r="J353" s="20"/>
      <c r="K353" s="21"/>
      <c r="L353" s="22"/>
      <c r="M353" s="22"/>
      <c r="N353" s="22"/>
    </row>
    <row r="354" spans="10:14" s="2" customFormat="1" ht="16.5" x14ac:dyDescent="0.25">
      <c r="J354" s="20"/>
      <c r="K354" s="21"/>
      <c r="L354" s="22"/>
      <c r="M354" s="22"/>
      <c r="N354" s="22"/>
    </row>
    <row r="355" spans="10:14" s="2" customFormat="1" ht="16.5" x14ac:dyDescent="0.25">
      <c r="J355" s="20"/>
      <c r="K355" s="21"/>
      <c r="L355" s="22"/>
      <c r="M355" s="22"/>
      <c r="N355" s="22"/>
    </row>
    <row r="356" spans="10:14" s="2" customFormat="1" ht="16.5" x14ac:dyDescent="0.25">
      <c r="J356" s="20"/>
      <c r="K356" s="21"/>
      <c r="L356" s="22"/>
      <c r="M356" s="22"/>
      <c r="N356" s="22"/>
    </row>
    <row r="357" spans="10:14" s="2" customFormat="1" ht="16.5" x14ac:dyDescent="0.25">
      <c r="J357" s="20"/>
      <c r="K357" s="21"/>
      <c r="L357" s="22"/>
      <c r="M357" s="22"/>
      <c r="N357" s="22"/>
    </row>
    <row r="358" spans="10:14" s="2" customFormat="1" ht="16.5" x14ac:dyDescent="0.25">
      <c r="J358" s="20"/>
      <c r="K358" s="21"/>
      <c r="L358" s="22"/>
      <c r="M358" s="22"/>
      <c r="N358" s="22"/>
    </row>
    <row r="359" spans="10:14" s="2" customFormat="1" ht="16.5" x14ac:dyDescent="0.25">
      <c r="J359" s="20"/>
      <c r="K359" s="21"/>
      <c r="L359" s="22"/>
      <c r="M359" s="22"/>
      <c r="N359" s="22"/>
    </row>
    <row r="360" spans="10:14" s="2" customFormat="1" ht="16.5" x14ac:dyDescent="0.25">
      <c r="J360" s="20"/>
      <c r="K360" s="21"/>
      <c r="L360" s="22"/>
      <c r="M360" s="22"/>
      <c r="N360" s="22"/>
    </row>
    <row r="361" spans="10:14" s="2" customFormat="1" ht="16.5" x14ac:dyDescent="0.25">
      <c r="J361" s="20"/>
      <c r="K361" s="21"/>
      <c r="L361" s="22"/>
      <c r="M361" s="22"/>
      <c r="N361" s="22"/>
    </row>
    <row r="362" spans="10:14" s="2" customFormat="1" ht="16.5" x14ac:dyDescent="0.25">
      <c r="J362" s="20"/>
      <c r="K362" s="21"/>
      <c r="L362" s="22"/>
      <c r="M362" s="22"/>
      <c r="N362" s="22"/>
    </row>
    <row r="363" spans="10:14" s="2" customFormat="1" ht="16.5" x14ac:dyDescent="0.25">
      <c r="J363" s="20"/>
      <c r="K363" s="21"/>
      <c r="L363" s="22"/>
      <c r="M363" s="22"/>
      <c r="N363" s="22"/>
    </row>
    <row r="364" spans="10:14" s="2" customFormat="1" ht="16.5" x14ac:dyDescent="0.25">
      <c r="J364" s="20"/>
      <c r="K364" s="21"/>
      <c r="L364" s="22"/>
      <c r="M364" s="22"/>
      <c r="N364" s="22"/>
    </row>
    <row r="365" spans="10:14" s="2" customFormat="1" ht="16.5" x14ac:dyDescent="0.25">
      <c r="J365" s="20"/>
      <c r="K365" s="21"/>
      <c r="L365" s="22"/>
      <c r="M365" s="22"/>
      <c r="N365" s="22"/>
    </row>
    <row r="366" spans="10:14" s="2" customFormat="1" ht="16.5" x14ac:dyDescent="0.25">
      <c r="J366" s="20"/>
      <c r="K366" s="21"/>
      <c r="L366" s="22"/>
      <c r="M366" s="22"/>
      <c r="N366" s="22"/>
    </row>
    <row r="367" spans="10:14" s="2" customFormat="1" ht="16.5" x14ac:dyDescent="0.25">
      <c r="J367" s="20"/>
      <c r="K367" s="21"/>
      <c r="L367" s="22"/>
      <c r="M367" s="22"/>
      <c r="N367" s="22"/>
    </row>
    <row r="368" spans="10:14" s="2" customFormat="1" ht="16.5" x14ac:dyDescent="0.25">
      <c r="J368" s="20"/>
      <c r="K368" s="21"/>
      <c r="L368" s="22"/>
      <c r="M368" s="22"/>
      <c r="N368" s="22"/>
    </row>
    <row r="369" spans="10:14" s="2" customFormat="1" ht="16.5" x14ac:dyDescent="0.25">
      <c r="J369" s="20"/>
      <c r="K369" s="21"/>
      <c r="L369" s="22"/>
      <c r="M369" s="22"/>
      <c r="N369" s="22"/>
    </row>
    <row r="370" spans="10:14" s="2" customFormat="1" ht="16.5" x14ac:dyDescent="0.25">
      <c r="J370" s="20"/>
      <c r="K370" s="21"/>
      <c r="L370" s="22"/>
      <c r="M370" s="22"/>
      <c r="N370" s="22"/>
    </row>
    <row r="371" spans="10:14" s="2" customFormat="1" ht="16.5" x14ac:dyDescent="0.25">
      <c r="J371" s="20"/>
      <c r="K371" s="21"/>
      <c r="L371" s="22"/>
      <c r="M371" s="22"/>
      <c r="N371" s="22"/>
    </row>
    <row r="372" spans="10:14" s="2" customFormat="1" ht="16.5" x14ac:dyDescent="0.25">
      <c r="J372" s="20"/>
      <c r="K372" s="21"/>
      <c r="L372" s="22"/>
      <c r="M372" s="22"/>
      <c r="N372" s="22"/>
    </row>
    <row r="373" spans="10:14" s="2" customFormat="1" ht="16.5" x14ac:dyDescent="0.25">
      <c r="J373" s="20"/>
      <c r="K373" s="21"/>
      <c r="L373" s="22"/>
      <c r="M373" s="22"/>
      <c r="N373" s="22"/>
    </row>
    <row r="374" spans="10:14" s="2" customFormat="1" ht="16.5" x14ac:dyDescent="0.25">
      <c r="J374" s="20"/>
      <c r="K374" s="21"/>
      <c r="L374" s="22"/>
      <c r="M374" s="22"/>
      <c r="N374" s="22"/>
    </row>
    <row r="375" spans="10:14" s="2" customFormat="1" ht="16.5" x14ac:dyDescent="0.25">
      <c r="J375" s="20"/>
      <c r="K375" s="21"/>
      <c r="L375" s="22"/>
      <c r="M375" s="22"/>
      <c r="N375" s="22"/>
    </row>
    <row r="376" spans="10:14" s="2" customFormat="1" ht="16.5" x14ac:dyDescent="0.25">
      <c r="J376" s="20"/>
      <c r="K376" s="21"/>
      <c r="L376" s="22"/>
      <c r="M376" s="22"/>
      <c r="N376" s="22"/>
    </row>
    <row r="377" spans="10:14" s="2" customFormat="1" ht="16.5" x14ac:dyDescent="0.25">
      <c r="J377" s="20"/>
      <c r="K377" s="21"/>
      <c r="L377" s="22"/>
      <c r="M377" s="22"/>
      <c r="N377" s="22"/>
    </row>
    <row r="378" spans="10:14" s="2" customFormat="1" ht="16.5" x14ac:dyDescent="0.25">
      <c r="J378" s="20"/>
      <c r="K378" s="21"/>
      <c r="L378" s="22"/>
      <c r="M378" s="22"/>
      <c r="N378" s="22"/>
    </row>
    <row r="379" spans="10:14" s="2" customFormat="1" ht="16.5" x14ac:dyDescent="0.25">
      <c r="J379" s="20"/>
      <c r="K379" s="21"/>
      <c r="L379" s="22"/>
      <c r="M379" s="22"/>
      <c r="N379" s="22"/>
    </row>
    <row r="380" spans="10:14" s="2" customFormat="1" ht="16.5" x14ac:dyDescent="0.25">
      <c r="J380" s="20"/>
      <c r="K380" s="21"/>
      <c r="L380" s="22"/>
      <c r="M380" s="22"/>
      <c r="N380" s="22"/>
    </row>
    <row r="381" spans="10:14" s="2" customFormat="1" ht="16.5" x14ac:dyDescent="0.25">
      <c r="J381" s="20"/>
      <c r="K381" s="21"/>
      <c r="L381" s="22"/>
      <c r="M381" s="22"/>
      <c r="N381" s="22"/>
    </row>
    <row r="382" spans="10:14" s="2" customFormat="1" ht="16.5" x14ac:dyDescent="0.25">
      <c r="J382" s="20"/>
      <c r="K382" s="21"/>
      <c r="L382" s="22"/>
      <c r="M382" s="22"/>
      <c r="N382" s="22"/>
    </row>
    <row r="383" spans="10:14" s="2" customFormat="1" ht="16.5" x14ac:dyDescent="0.25">
      <c r="J383" s="20"/>
      <c r="K383" s="21"/>
      <c r="L383" s="22"/>
      <c r="M383" s="22"/>
      <c r="N383" s="22"/>
    </row>
    <row r="384" spans="10:14" s="2" customFormat="1" ht="16.5" x14ac:dyDescent="0.25">
      <c r="J384" s="20"/>
      <c r="K384" s="21"/>
      <c r="L384" s="22"/>
      <c r="M384" s="22"/>
      <c r="N384" s="22"/>
    </row>
    <row r="385" spans="10:14" s="2" customFormat="1" ht="16.5" x14ac:dyDescent="0.25">
      <c r="J385" s="20"/>
      <c r="K385" s="21"/>
      <c r="L385" s="22"/>
      <c r="M385" s="22"/>
      <c r="N385" s="22"/>
    </row>
    <row r="386" spans="10:14" s="2" customFormat="1" ht="16.5" x14ac:dyDescent="0.25">
      <c r="J386" s="20"/>
      <c r="K386" s="21"/>
      <c r="L386" s="22"/>
      <c r="M386" s="22"/>
      <c r="N386" s="22"/>
    </row>
    <row r="387" spans="10:14" s="2" customFormat="1" ht="16.5" x14ac:dyDescent="0.25">
      <c r="J387" s="20"/>
      <c r="K387" s="21"/>
      <c r="L387" s="22"/>
      <c r="M387" s="22"/>
      <c r="N387" s="22"/>
    </row>
    <row r="388" spans="10:14" s="2" customFormat="1" ht="16.5" x14ac:dyDescent="0.25">
      <c r="J388" s="20"/>
      <c r="K388" s="21"/>
      <c r="L388" s="22"/>
      <c r="M388" s="22"/>
      <c r="N388" s="22"/>
    </row>
    <row r="389" spans="10:14" s="2" customFormat="1" ht="16.5" x14ac:dyDescent="0.25">
      <c r="J389" s="20"/>
      <c r="K389" s="21"/>
      <c r="L389" s="22"/>
      <c r="M389" s="22"/>
      <c r="N389" s="22"/>
    </row>
    <row r="390" spans="10:14" s="2" customFormat="1" ht="16.5" x14ac:dyDescent="0.25">
      <c r="J390" s="20"/>
      <c r="K390" s="21"/>
      <c r="L390" s="22"/>
      <c r="M390" s="22"/>
      <c r="N390" s="22"/>
    </row>
    <row r="391" spans="10:14" s="2" customFormat="1" ht="16.5" x14ac:dyDescent="0.25">
      <c r="J391" s="20"/>
      <c r="K391" s="21"/>
      <c r="L391" s="22"/>
      <c r="M391" s="22"/>
      <c r="N391" s="22"/>
    </row>
    <row r="392" spans="10:14" s="2" customFormat="1" ht="16.5" x14ac:dyDescent="0.25">
      <c r="J392" s="20"/>
      <c r="K392" s="21"/>
      <c r="L392" s="22"/>
      <c r="M392" s="22"/>
      <c r="N392" s="22"/>
    </row>
    <row r="393" spans="10:14" s="2" customFormat="1" ht="16.5" x14ac:dyDescent="0.25">
      <c r="J393" s="20"/>
      <c r="K393" s="21"/>
      <c r="L393" s="22"/>
      <c r="M393" s="22"/>
      <c r="N393" s="22"/>
    </row>
    <row r="394" spans="10:14" s="2" customFormat="1" ht="16.5" x14ac:dyDescent="0.25">
      <c r="J394" s="20"/>
      <c r="K394" s="21"/>
      <c r="L394" s="22"/>
      <c r="M394" s="22"/>
      <c r="N394" s="22"/>
    </row>
    <row r="395" spans="10:14" s="2" customFormat="1" ht="16.5" x14ac:dyDescent="0.25">
      <c r="J395" s="20"/>
      <c r="K395" s="21"/>
      <c r="L395" s="22"/>
      <c r="M395" s="22"/>
      <c r="N395" s="22"/>
    </row>
    <row r="396" spans="10:14" s="2" customFormat="1" ht="16.5" x14ac:dyDescent="0.25">
      <c r="J396" s="20"/>
      <c r="K396" s="21"/>
      <c r="L396" s="22"/>
      <c r="M396" s="22"/>
      <c r="N396" s="22"/>
    </row>
    <row r="397" spans="10:14" s="2" customFormat="1" ht="16.5" x14ac:dyDescent="0.25">
      <c r="J397" s="20"/>
      <c r="K397" s="21"/>
      <c r="L397" s="22"/>
      <c r="M397" s="22"/>
      <c r="N397" s="22"/>
    </row>
    <row r="398" spans="10:14" s="2" customFormat="1" ht="16.5" x14ac:dyDescent="0.25">
      <c r="J398" s="20"/>
      <c r="K398" s="21"/>
      <c r="L398" s="22"/>
      <c r="M398" s="22"/>
      <c r="N398" s="22"/>
    </row>
    <row r="399" spans="10:14" s="2" customFormat="1" ht="16.5" x14ac:dyDescent="0.25">
      <c r="J399" s="20"/>
      <c r="K399" s="21"/>
      <c r="L399" s="22"/>
      <c r="M399" s="22"/>
      <c r="N399" s="22"/>
    </row>
    <row r="400" spans="10:14" s="2" customFormat="1" ht="16.5" x14ac:dyDescent="0.25">
      <c r="J400" s="20"/>
      <c r="K400" s="21"/>
      <c r="L400" s="22"/>
      <c r="M400" s="22"/>
      <c r="N400" s="22"/>
    </row>
    <row r="401" spans="10:14" s="2" customFormat="1" ht="16.5" x14ac:dyDescent="0.25">
      <c r="J401" s="20"/>
      <c r="K401" s="21"/>
      <c r="L401" s="22"/>
      <c r="M401" s="22"/>
      <c r="N401" s="22"/>
    </row>
    <row r="402" spans="10:14" s="2" customFormat="1" ht="16.5" x14ac:dyDescent="0.25">
      <c r="J402" s="20"/>
      <c r="K402" s="21"/>
      <c r="L402" s="22"/>
      <c r="M402" s="22"/>
      <c r="N402" s="22"/>
    </row>
    <row r="403" spans="10:14" s="2" customFormat="1" ht="16.5" x14ac:dyDescent="0.25">
      <c r="J403" s="20"/>
      <c r="K403" s="21"/>
      <c r="L403" s="22"/>
      <c r="M403" s="22"/>
      <c r="N403" s="22"/>
    </row>
    <row r="404" spans="10:14" s="2" customFormat="1" ht="16.5" x14ac:dyDescent="0.25">
      <c r="J404" s="20"/>
      <c r="K404" s="21"/>
      <c r="L404" s="22"/>
      <c r="M404" s="22"/>
      <c r="N404" s="22"/>
    </row>
    <row r="405" spans="10:14" s="2" customFormat="1" ht="16.5" x14ac:dyDescent="0.25">
      <c r="J405" s="20"/>
      <c r="K405" s="21"/>
      <c r="L405" s="22"/>
      <c r="M405" s="22"/>
      <c r="N405" s="22"/>
    </row>
    <row r="406" spans="10:14" s="2" customFormat="1" ht="16.5" x14ac:dyDescent="0.25">
      <c r="J406" s="20"/>
      <c r="K406" s="21"/>
      <c r="L406" s="22"/>
      <c r="M406" s="22"/>
      <c r="N406" s="22"/>
    </row>
    <row r="407" spans="10:14" s="2" customFormat="1" ht="16.5" x14ac:dyDescent="0.25">
      <c r="J407" s="20"/>
      <c r="K407" s="21"/>
      <c r="L407" s="22"/>
      <c r="M407" s="22"/>
      <c r="N407" s="22"/>
    </row>
    <row r="408" spans="10:14" s="2" customFormat="1" ht="16.5" x14ac:dyDescent="0.25">
      <c r="J408" s="20"/>
      <c r="K408" s="21"/>
      <c r="L408" s="22"/>
      <c r="M408" s="22"/>
      <c r="N408" s="22"/>
    </row>
    <row r="409" spans="10:14" s="2" customFormat="1" ht="16.5" x14ac:dyDescent="0.25">
      <c r="J409" s="20"/>
      <c r="K409" s="21"/>
      <c r="L409" s="22"/>
      <c r="M409" s="22"/>
      <c r="N409" s="22"/>
    </row>
    <row r="410" spans="10:14" s="2" customFormat="1" ht="16.5" x14ac:dyDescent="0.25">
      <c r="J410" s="20"/>
      <c r="K410" s="21"/>
      <c r="L410" s="22"/>
      <c r="M410" s="22"/>
      <c r="N410" s="22"/>
    </row>
    <row r="411" spans="10:14" s="2" customFormat="1" ht="16.5" x14ac:dyDescent="0.25">
      <c r="J411" s="20"/>
      <c r="K411" s="21"/>
      <c r="L411" s="22"/>
      <c r="M411" s="22"/>
      <c r="N411" s="22"/>
    </row>
    <row r="412" spans="10:14" s="2" customFormat="1" ht="16.5" x14ac:dyDescent="0.25">
      <c r="J412" s="20"/>
      <c r="K412" s="21"/>
      <c r="L412" s="22"/>
      <c r="M412" s="22"/>
      <c r="N412" s="22"/>
    </row>
    <row r="413" spans="10:14" s="2" customFormat="1" ht="16.5" x14ac:dyDescent="0.25">
      <c r="J413" s="20"/>
      <c r="K413" s="21"/>
      <c r="L413" s="22"/>
      <c r="M413" s="22"/>
      <c r="N413" s="22"/>
    </row>
    <row r="414" spans="10:14" s="2" customFormat="1" ht="16.5" x14ac:dyDescent="0.25">
      <c r="J414" s="20"/>
      <c r="K414" s="21"/>
      <c r="L414" s="22"/>
      <c r="M414" s="22"/>
      <c r="N414" s="22"/>
    </row>
    <row r="415" spans="10:14" s="2" customFormat="1" ht="16.5" x14ac:dyDescent="0.25">
      <c r="J415" s="20"/>
      <c r="K415" s="21"/>
      <c r="L415" s="22"/>
      <c r="M415" s="22"/>
      <c r="N415" s="22"/>
    </row>
    <row r="416" spans="10:14" s="2" customFormat="1" ht="16.5" x14ac:dyDescent="0.25">
      <c r="J416" s="20"/>
      <c r="K416" s="21"/>
      <c r="L416" s="22"/>
      <c r="M416" s="22"/>
      <c r="N416" s="22"/>
    </row>
    <row r="417" spans="10:14" s="2" customFormat="1" ht="16.5" x14ac:dyDescent="0.25">
      <c r="J417" s="20"/>
      <c r="K417" s="21"/>
      <c r="L417" s="22"/>
      <c r="M417" s="22"/>
      <c r="N417" s="22"/>
    </row>
    <row r="418" spans="10:14" s="2" customFormat="1" ht="16.5" x14ac:dyDescent="0.25">
      <c r="J418" s="20"/>
      <c r="K418" s="21"/>
      <c r="L418" s="22"/>
      <c r="M418" s="22"/>
      <c r="N418" s="22"/>
    </row>
    <row r="419" spans="10:14" s="2" customFormat="1" ht="16.5" x14ac:dyDescent="0.25">
      <c r="J419" s="20"/>
      <c r="K419" s="21"/>
      <c r="L419" s="22"/>
      <c r="M419" s="22"/>
      <c r="N419" s="22"/>
    </row>
    <row r="420" spans="10:14" s="2" customFormat="1" ht="16.5" x14ac:dyDescent="0.25">
      <c r="J420" s="20"/>
      <c r="K420" s="21"/>
      <c r="L420" s="22"/>
      <c r="M420" s="22"/>
      <c r="N420" s="22"/>
    </row>
    <row r="421" spans="10:14" s="2" customFormat="1" ht="16.5" x14ac:dyDescent="0.25">
      <c r="J421" s="20"/>
      <c r="K421" s="21"/>
      <c r="L421" s="22"/>
      <c r="M421" s="22"/>
      <c r="N421" s="22"/>
    </row>
    <row r="422" spans="10:14" s="2" customFormat="1" ht="16.5" x14ac:dyDescent="0.25">
      <c r="J422" s="20"/>
      <c r="K422" s="21"/>
      <c r="L422" s="22"/>
      <c r="M422" s="22"/>
      <c r="N422" s="22"/>
    </row>
    <row r="423" spans="10:14" s="2" customFormat="1" ht="16.5" x14ac:dyDescent="0.25">
      <c r="J423" s="20"/>
      <c r="K423" s="21"/>
      <c r="L423" s="22"/>
      <c r="M423" s="22"/>
      <c r="N423" s="22"/>
    </row>
    <row r="424" spans="10:14" s="2" customFormat="1" ht="16.5" x14ac:dyDescent="0.25">
      <c r="J424" s="20"/>
      <c r="K424" s="21"/>
      <c r="L424" s="22"/>
      <c r="M424" s="22"/>
      <c r="N424" s="22"/>
    </row>
    <row r="425" spans="10:14" s="2" customFormat="1" ht="16.5" x14ac:dyDescent="0.25">
      <c r="J425" s="20"/>
      <c r="K425" s="21"/>
      <c r="L425" s="22"/>
      <c r="M425" s="22"/>
      <c r="N425" s="22"/>
    </row>
    <row r="426" spans="10:14" s="2" customFormat="1" ht="16.5" x14ac:dyDescent="0.25">
      <c r="J426" s="20"/>
      <c r="K426" s="21"/>
      <c r="L426" s="22"/>
      <c r="M426" s="22"/>
      <c r="N426" s="22"/>
    </row>
    <row r="427" spans="10:14" s="2" customFormat="1" ht="16.5" x14ac:dyDescent="0.25">
      <c r="J427" s="20"/>
      <c r="K427" s="21"/>
      <c r="L427" s="22"/>
      <c r="M427" s="22"/>
      <c r="N427" s="22"/>
    </row>
    <row r="428" spans="10:14" s="2" customFormat="1" ht="16.5" x14ac:dyDescent="0.25">
      <c r="J428" s="20"/>
      <c r="K428" s="21"/>
      <c r="L428" s="22"/>
      <c r="M428" s="22"/>
      <c r="N428" s="22"/>
    </row>
    <row r="429" spans="10:14" s="2" customFormat="1" ht="16.5" x14ac:dyDescent="0.25">
      <c r="J429" s="20"/>
      <c r="K429" s="21"/>
      <c r="L429" s="22"/>
      <c r="M429" s="22"/>
      <c r="N429" s="22"/>
    </row>
    <row r="430" spans="10:14" s="2" customFormat="1" ht="16.5" x14ac:dyDescent="0.25">
      <c r="J430" s="20"/>
      <c r="K430" s="21"/>
      <c r="L430" s="22"/>
      <c r="M430" s="22"/>
      <c r="N430" s="22"/>
    </row>
    <row r="431" spans="10:14" s="2" customFormat="1" ht="16.5" x14ac:dyDescent="0.25">
      <c r="J431" s="20"/>
      <c r="K431" s="21"/>
      <c r="L431" s="22"/>
      <c r="M431" s="22"/>
      <c r="N431" s="22"/>
    </row>
    <row r="432" spans="10:14" s="2" customFormat="1" ht="16.5" x14ac:dyDescent="0.25">
      <c r="J432" s="20"/>
      <c r="K432" s="21"/>
      <c r="L432" s="22"/>
      <c r="M432" s="22"/>
      <c r="N432" s="22"/>
    </row>
    <row r="433" spans="10:14" s="2" customFormat="1" ht="16.5" x14ac:dyDescent="0.25">
      <c r="J433" s="20"/>
      <c r="K433" s="21"/>
      <c r="L433" s="22"/>
      <c r="M433" s="22"/>
      <c r="N433" s="22"/>
    </row>
    <row r="434" spans="10:14" s="2" customFormat="1" ht="16.5" x14ac:dyDescent="0.25">
      <c r="J434" s="20"/>
      <c r="K434" s="21"/>
      <c r="L434" s="22"/>
      <c r="M434" s="22"/>
      <c r="N434" s="22"/>
    </row>
    <row r="435" spans="10:14" s="2" customFormat="1" ht="16.5" x14ac:dyDescent="0.25">
      <c r="J435" s="20"/>
      <c r="K435" s="21"/>
      <c r="L435" s="22"/>
      <c r="M435" s="22"/>
      <c r="N435" s="22"/>
    </row>
    <row r="436" spans="10:14" s="2" customFormat="1" ht="16.5" x14ac:dyDescent="0.25">
      <c r="J436" s="20"/>
      <c r="K436" s="21"/>
      <c r="L436" s="22"/>
      <c r="M436" s="22"/>
      <c r="N436" s="22"/>
    </row>
    <row r="437" spans="10:14" s="2" customFormat="1" ht="16.5" x14ac:dyDescent="0.25">
      <c r="J437" s="20"/>
      <c r="K437" s="21"/>
      <c r="L437" s="22"/>
      <c r="M437" s="22"/>
      <c r="N437" s="22"/>
    </row>
    <row r="438" spans="10:14" s="2" customFormat="1" ht="16.5" x14ac:dyDescent="0.25">
      <c r="J438" s="20"/>
      <c r="K438" s="21"/>
      <c r="L438" s="22"/>
      <c r="M438" s="22"/>
      <c r="N438" s="22"/>
    </row>
    <row r="439" spans="10:14" s="2" customFormat="1" ht="16.5" x14ac:dyDescent="0.25">
      <c r="J439" s="20"/>
      <c r="K439" s="21"/>
      <c r="L439" s="22"/>
      <c r="M439" s="22"/>
      <c r="N439" s="22"/>
    </row>
    <row r="440" spans="10:14" s="2" customFormat="1" ht="16.5" x14ac:dyDescent="0.25">
      <c r="J440" s="20"/>
      <c r="K440" s="21"/>
      <c r="L440" s="22"/>
      <c r="M440" s="22"/>
      <c r="N440" s="22"/>
    </row>
    <row r="441" spans="10:14" s="2" customFormat="1" ht="16.5" x14ac:dyDescent="0.25">
      <c r="J441" s="20"/>
      <c r="K441" s="21"/>
      <c r="L441" s="22"/>
      <c r="M441" s="22"/>
      <c r="N441" s="22"/>
    </row>
    <row r="442" spans="10:14" s="2" customFormat="1" ht="16.5" x14ac:dyDescent="0.25">
      <c r="J442" s="20"/>
      <c r="K442" s="21"/>
      <c r="L442" s="22"/>
      <c r="M442" s="22"/>
      <c r="N442" s="22"/>
    </row>
    <row r="443" spans="10:14" s="2" customFormat="1" ht="16.5" x14ac:dyDescent="0.25">
      <c r="J443" s="20"/>
      <c r="K443" s="21"/>
      <c r="L443" s="22"/>
      <c r="M443" s="22"/>
      <c r="N443" s="22"/>
    </row>
    <row r="444" spans="10:14" s="2" customFormat="1" ht="16.5" x14ac:dyDescent="0.25">
      <c r="J444" s="20"/>
      <c r="K444" s="21"/>
      <c r="L444" s="22"/>
      <c r="M444" s="22"/>
      <c r="N444" s="22"/>
    </row>
    <row r="445" spans="10:14" s="2" customFormat="1" ht="16.5" x14ac:dyDescent="0.25">
      <c r="J445" s="20"/>
      <c r="K445" s="21"/>
      <c r="L445" s="22"/>
      <c r="M445" s="22"/>
      <c r="N445" s="22"/>
    </row>
    <row r="446" spans="10:14" s="2" customFormat="1" ht="16.5" x14ac:dyDescent="0.25">
      <c r="J446" s="20"/>
      <c r="K446" s="21"/>
      <c r="L446" s="22"/>
      <c r="M446" s="22"/>
      <c r="N446" s="22"/>
    </row>
    <row r="447" spans="10:14" s="2" customFormat="1" ht="16.5" x14ac:dyDescent="0.25">
      <c r="J447" s="20"/>
      <c r="K447" s="21"/>
      <c r="L447" s="22"/>
      <c r="M447" s="22"/>
      <c r="N447" s="22"/>
    </row>
    <row r="448" spans="10:14" s="2" customFormat="1" ht="16.5" x14ac:dyDescent="0.25">
      <c r="J448" s="20"/>
      <c r="K448" s="21"/>
      <c r="L448" s="22"/>
      <c r="M448" s="22"/>
      <c r="N448" s="22"/>
    </row>
    <row r="449" spans="10:14" s="2" customFormat="1" ht="16.5" x14ac:dyDescent="0.25">
      <c r="J449" s="20"/>
      <c r="K449" s="21"/>
      <c r="L449" s="22"/>
      <c r="M449" s="22"/>
      <c r="N449" s="22"/>
    </row>
    <row r="450" spans="10:14" s="2" customFormat="1" ht="16.5" x14ac:dyDescent="0.25">
      <c r="J450" s="20"/>
      <c r="K450" s="21"/>
      <c r="L450" s="22"/>
      <c r="M450" s="22"/>
      <c r="N450" s="22"/>
    </row>
    <row r="451" spans="10:14" s="2" customFormat="1" ht="16.5" x14ac:dyDescent="0.25">
      <c r="J451" s="20"/>
      <c r="K451" s="21"/>
      <c r="L451" s="22"/>
      <c r="M451" s="22"/>
      <c r="N451" s="22"/>
    </row>
    <row r="452" spans="10:14" s="2" customFormat="1" ht="16.5" x14ac:dyDescent="0.25">
      <c r="J452" s="20"/>
      <c r="K452" s="21"/>
      <c r="L452" s="22"/>
      <c r="M452" s="22"/>
      <c r="N452" s="22"/>
    </row>
    <row r="453" spans="10:14" s="2" customFormat="1" ht="16.5" x14ac:dyDescent="0.25">
      <c r="J453" s="20"/>
      <c r="K453" s="21"/>
      <c r="L453" s="22"/>
      <c r="M453" s="22"/>
      <c r="N453" s="22"/>
    </row>
    <row r="454" spans="10:14" s="2" customFormat="1" ht="16.5" x14ac:dyDescent="0.25">
      <c r="J454" s="20"/>
      <c r="K454" s="21"/>
      <c r="L454" s="22"/>
      <c r="M454" s="22"/>
      <c r="N454" s="22"/>
    </row>
    <row r="455" spans="10:14" s="2" customFormat="1" ht="16.5" x14ac:dyDescent="0.25">
      <c r="J455" s="20"/>
      <c r="K455" s="21"/>
      <c r="L455" s="22"/>
      <c r="M455" s="22"/>
      <c r="N455" s="22"/>
    </row>
    <row r="456" spans="10:14" s="2" customFormat="1" ht="16.5" x14ac:dyDescent="0.25">
      <c r="J456" s="20"/>
      <c r="K456" s="21"/>
      <c r="L456" s="22"/>
      <c r="M456" s="22"/>
      <c r="N456" s="22"/>
    </row>
    <row r="457" spans="10:14" s="2" customFormat="1" ht="16.5" x14ac:dyDescent="0.25">
      <c r="J457" s="20"/>
      <c r="K457" s="21"/>
      <c r="L457" s="22"/>
      <c r="M457" s="22"/>
      <c r="N457" s="22"/>
    </row>
    <row r="458" spans="10:14" s="2" customFormat="1" ht="16.5" x14ac:dyDescent="0.25">
      <c r="J458" s="20"/>
      <c r="K458" s="21"/>
      <c r="L458" s="22"/>
      <c r="M458" s="22"/>
      <c r="N458" s="22"/>
    </row>
    <row r="459" spans="10:14" s="2" customFormat="1" ht="16.5" x14ac:dyDescent="0.25">
      <c r="J459" s="20"/>
      <c r="K459" s="21"/>
      <c r="L459" s="22"/>
      <c r="M459" s="22"/>
      <c r="N459" s="22"/>
    </row>
    <row r="460" spans="10:14" s="2" customFormat="1" ht="16.5" x14ac:dyDescent="0.25">
      <c r="J460" s="20"/>
      <c r="K460" s="21"/>
      <c r="L460" s="22"/>
      <c r="M460" s="22"/>
      <c r="N460" s="22"/>
    </row>
    <row r="461" spans="10:14" s="2" customFormat="1" ht="16.5" x14ac:dyDescent="0.25">
      <c r="J461" s="20"/>
      <c r="K461" s="21"/>
      <c r="L461" s="22"/>
      <c r="M461" s="22"/>
      <c r="N461" s="22"/>
    </row>
    <row r="462" spans="10:14" s="2" customFormat="1" ht="16.5" x14ac:dyDescent="0.25">
      <c r="J462" s="20"/>
      <c r="K462" s="21"/>
      <c r="L462" s="22"/>
      <c r="M462" s="22"/>
      <c r="N462" s="22"/>
    </row>
    <row r="463" spans="10:14" s="2" customFormat="1" ht="16.5" x14ac:dyDescent="0.25">
      <c r="J463" s="20"/>
      <c r="K463" s="21"/>
      <c r="L463" s="22"/>
      <c r="M463" s="22"/>
      <c r="N463" s="22"/>
    </row>
    <row r="464" spans="10:14" s="2" customFormat="1" ht="16.5" x14ac:dyDescent="0.25">
      <c r="J464" s="20"/>
      <c r="K464" s="21"/>
      <c r="L464" s="22"/>
      <c r="M464" s="22"/>
      <c r="N464" s="22"/>
    </row>
    <row r="465" spans="10:14" s="2" customFormat="1" ht="16.5" x14ac:dyDescent="0.25">
      <c r="J465" s="20"/>
      <c r="K465" s="21"/>
      <c r="L465" s="22"/>
      <c r="M465" s="22"/>
      <c r="N465" s="22"/>
    </row>
    <row r="466" spans="10:14" s="2" customFormat="1" ht="16.5" x14ac:dyDescent="0.25">
      <c r="J466" s="20"/>
      <c r="K466" s="21"/>
      <c r="L466" s="22"/>
      <c r="M466" s="22"/>
      <c r="N466" s="22"/>
    </row>
    <row r="467" spans="10:14" s="2" customFormat="1" ht="16.5" x14ac:dyDescent="0.25">
      <c r="J467" s="20"/>
      <c r="K467" s="21"/>
      <c r="L467" s="22"/>
      <c r="M467" s="22"/>
      <c r="N467" s="22"/>
    </row>
    <row r="468" spans="10:14" s="2" customFormat="1" ht="16.5" x14ac:dyDescent="0.25">
      <c r="J468" s="20"/>
      <c r="K468" s="21"/>
      <c r="L468" s="22"/>
      <c r="M468" s="22"/>
      <c r="N468" s="22"/>
    </row>
    <row r="469" spans="10:14" s="2" customFormat="1" ht="16.5" x14ac:dyDescent="0.25">
      <c r="J469" s="20"/>
      <c r="K469" s="21"/>
      <c r="L469" s="22"/>
      <c r="M469" s="22"/>
      <c r="N469" s="22"/>
    </row>
    <row r="470" spans="10:14" s="2" customFormat="1" ht="16.5" x14ac:dyDescent="0.25">
      <c r="J470" s="20"/>
      <c r="K470" s="21"/>
      <c r="L470" s="22"/>
      <c r="M470" s="22"/>
      <c r="N470" s="22"/>
    </row>
    <row r="471" spans="10:14" s="2" customFormat="1" ht="16.5" x14ac:dyDescent="0.25">
      <c r="J471" s="20"/>
      <c r="K471" s="21"/>
      <c r="L471" s="22"/>
      <c r="M471" s="22"/>
      <c r="N471" s="22"/>
    </row>
    <row r="472" spans="10:14" s="2" customFormat="1" ht="16.5" x14ac:dyDescent="0.25">
      <c r="J472" s="20"/>
      <c r="K472" s="21"/>
      <c r="L472" s="22"/>
      <c r="M472" s="22"/>
      <c r="N472" s="22"/>
    </row>
    <row r="473" spans="10:14" s="2" customFormat="1" ht="16.5" x14ac:dyDescent="0.25">
      <c r="J473" s="20"/>
      <c r="K473" s="21"/>
      <c r="L473" s="22"/>
      <c r="M473" s="22"/>
      <c r="N473" s="22"/>
    </row>
    <row r="474" spans="10:14" s="2" customFormat="1" ht="16.5" x14ac:dyDescent="0.25">
      <c r="J474" s="20"/>
      <c r="K474" s="21"/>
      <c r="L474" s="22"/>
      <c r="M474" s="22"/>
      <c r="N474" s="22"/>
    </row>
    <row r="475" spans="10:14" s="2" customFormat="1" ht="16.5" x14ac:dyDescent="0.25">
      <c r="J475" s="20"/>
      <c r="K475" s="21"/>
      <c r="L475" s="22"/>
      <c r="M475" s="22"/>
      <c r="N475" s="22"/>
    </row>
    <row r="476" spans="10:14" s="2" customFormat="1" ht="16.5" x14ac:dyDescent="0.25">
      <c r="J476" s="20"/>
      <c r="K476" s="21"/>
      <c r="L476" s="22"/>
      <c r="M476" s="22"/>
      <c r="N476" s="22"/>
    </row>
    <row r="477" spans="10:14" s="2" customFormat="1" ht="16.5" x14ac:dyDescent="0.25">
      <c r="J477" s="20"/>
      <c r="K477" s="21"/>
      <c r="L477" s="22"/>
      <c r="M477" s="22"/>
      <c r="N477" s="22"/>
    </row>
    <row r="478" spans="10:14" s="2" customFormat="1" ht="16.5" x14ac:dyDescent="0.25">
      <c r="J478" s="20"/>
      <c r="K478" s="21"/>
      <c r="L478" s="22"/>
      <c r="M478" s="22"/>
      <c r="N478" s="22"/>
    </row>
    <row r="479" spans="10:14" s="2" customFormat="1" ht="16.5" x14ac:dyDescent="0.25">
      <c r="J479" s="20"/>
      <c r="K479" s="21"/>
      <c r="L479" s="22"/>
      <c r="M479" s="22"/>
      <c r="N479" s="22"/>
    </row>
    <row r="480" spans="10:14" s="2" customFormat="1" ht="16.5" x14ac:dyDescent="0.25">
      <c r="J480" s="20"/>
      <c r="K480" s="21"/>
      <c r="L480" s="22"/>
      <c r="M480" s="22"/>
      <c r="N480" s="22"/>
    </row>
    <row r="481" spans="10:14" s="2" customFormat="1" ht="16.5" x14ac:dyDescent="0.25">
      <c r="J481" s="20"/>
      <c r="K481" s="21"/>
      <c r="L481" s="22"/>
      <c r="M481" s="22"/>
      <c r="N481" s="22"/>
    </row>
    <row r="482" spans="10:14" s="2" customFormat="1" ht="16.5" x14ac:dyDescent="0.25">
      <c r="J482" s="20"/>
      <c r="K482" s="21"/>
      <c r="L482" s="22"/>
      <c r="M482" s="22"/>
      <c r="N482" s="22"/>
    </row>
    <row r="483" spans="10:14" s="2" customFormat="1" ht="16.5" x14ac:dyDescent="0.25">
      <c r="J483" s="20"/>
      <c r="K483" s="21"/>
      <c r="L483" s="22"/>
      <c r="M483" s="22"/>
      <c r="N483" s="22"/>
    </row>
    <row r="484" spans="10:14" s="2" customFormat="1" ht="16.5" x14ac:dyDescent="0.25">
      <c r="J484" s="20"/>
      <c r="K484" s="21"/>
      <c r="L484" s="22"/>
      <c r="M484" s="22"/>
      <c r="N484" s="22"/>
    </row>
    <row r="485" spans="10:14" s="2" customFormat="1" ht="16.5" x14ac:dyDescent="0.25">
      <c r="J485" s="20"/>
      <c r="K485" s="21"/>
      <c r="L485" s="22"/>
      <c r="M485" s="22"/>
      <c r="N485" s="22"/>
    </row>
    <row r="486" spans="10:14" s="2" customFormat="1" ht="16.5" x14ac:dyDescent="0.25">
      <c r="J486" s="20"/>
      <c r="K486" s="21"/>
      <c r="L486" s="22"/>
      <c r="M486" s="22"/>
      <c r="N486" s="22"/>
    </row>
    <row r="487" spans="10:14" s="2" customFormat="1" ht="16.5" x14ac:dyDescent="0.25">
      <c r="J487" s="20"/>
      <c r="K487" s="21"/>
      <c r="L487" s="22"/>
      <c r="M487" s="22"/>
      <c r="N487" s="22"/>
    </row>
    <row r="488" spans="10:14" s="2" customFormat="1" ht="16.5" x14ac:dyDescent="0.25">
      <c r="J488" s="20"/>
      <c r="K488" s="21"/>
      <c r="L488" s="22"/>
      <c r="M488" s="22"/>
      <c r="N488" s="22"/>
    </row>
    <row r="489" spans="10:14" s="2" customFormat="1" ht="16.5" x14ac:dyDescent="0.25">
      <c r="J489" s="20"/>
      <c r="K489" s="21"/>
      <c r="L489" s="22"/>
      <c r="M489" s="22"/>
      <c r="N489" s="22"/>
    </row>
    <row r="490" spans="10:14" s="2" customFormat="1" ht="16.5" x14ac:dyDescent="0.25">
      <c r="J490" s="20"/>
      <c r="K490" s="21"/>
      <c r="L490" s="22"/>
      <c r="M490" s="22"/>
      <c r="N490" s="22"/>
    </row>
    <row r="491" spans="10:14" s="2" customFormat="1" ht="16.5" x14ac:dyDescent="0.25">
      <c r="J491" s="20"/>
      <c r="K491" s="21"/>
      <c r="L491" s="22"/>
      <c r="M491" s="22"/>
      <c r="N491" s="22"/>
    </row>
    <row r="492" spans="10:14" s="2" customFormat="1" ht="16.5" x14ac:dyDescent="0.25">
      <c r="J492" s="20"/>
      <c r="K492" s="21"/>
      <c r="L492" s="22"/>
      <c r="M492" s="22"/>
      <c r="N492" s="22"/>
    </row>
    <row r="493" spans="10:14" s="2" customFormat="1" ht="16.5" x14ac:dyDescent="0.25">
      <c r="J493" s="20"/>
      <c r="K493" s="21"/>
      <c r="L493" s="22"/>
      <c r="M493" s="22"/>
      <c r="N493" s="22"/>
    </row>
    <row r="494" spans="10:14" s="2" customFormat="1" ht="16.5" x14ac:dyDescent="0.25">
      <c r="J494" s="20"/>
      <c r="K494" s="21"/>
      <c r="L494" s="22"/>
      <c r="M494" s="22"/>
      <c r="N494" s="22"/>
    </row>
    <row r="495" spans="10:14" s="2" customFormat="1" ht="16.5" x14ac:dyDescent="0.25">
      <c r="J495" s="20"/>
      <c r="K495" s="21"/>
      <c r="L495" s="22"/>
      <c r="M495" s="22"/>
      <c r="N495" s="22"/>
    </row>
    <row r="496" spans="10:14" s="2" customFormat="1" ht="16.5" x14ac:dyDescent="0.25">
      <c r="J496" s="20"/>
      <c r="K496" s="21"/>
      <c r="L496" s="22"/>
      <c r="M496" s="22"/>
      <c r="N496" s="22"/>
    </row>
    <row r="497" spans="10:14" s="2" customFormat="1" ht="16.5" x14ac:dyDescent="0.25">
      <c r="J497" s="20"/>
      <c r="K497" s="21"/>
      <c r="L497" s="22"/>
      <c r="M497" s="22"/>
      <c r="N497" s="22"/>
    </row>
    <row r="498" spans="10:14" s="2" customFormat="1" ht="16.5" x14ac:dyDescent="0.25">
      <c r="J498" s="20"/>
      <c r="K498" s="21"/>
      <c r="L498" s="22"/>
      <c r="M498" s="22"/>
      <c r="N498" s="22"/>
    </row>
    <row r="499" spans="10:14" s="2" customFormat="1" ht="16.5" x14ac:dyDescent="0.25">
      <c r="J499" s="20"/>
      <c r="K499" s="21"/>
      <c r="L499" s="22"/>
      <c r="M499" s="22"/>
      <c r="N499" s="22"/>
    </row>
    <row r="500" spans="10:14" s="2" customFormat="1" ht="16.5" x14ac:dyDescent="0.25">
      <c r="J500" s="20"/>
      <c r="K500" s="21"/>
      <c r="L500" s="22"/>
      <c r="M500" s="22"/>
      <c r="N500" s="22"/>
    </row>
    <row r="501" spans="10:14" s="2" customFormat="1" ht="16.5" x14ac:dyDescent="0.25">
      <c r="J501" s="20"/>
      <c r="K501" s="21"/>
      <c r="L501" s="22"/>
      <c r="M501" s="22"/>
      <c r="N501" s="22"/>
    </row>
    <row r="502" spans="10:14" s="2" customFormat="1" ht="16.5" x14ac:dyDescent="0.25">
      <c r="J502" s="20"/>
      <c r="K502" s="21"/>
      <c r="L502" s="22"/>
      <c r="M502" s="22"/>
      <c r="N502" s="22"/>
    </row>
    <row r="503" spans="10:14" s="2" customFormat="1" ht="16.5" x14ac:dyDescent="0.25">
      <c r="J503" s="20"/>
      <c r="K503" s="21"/>
      <c r="L503" s="22"/>
      <c r="M503" s="22"/>
      <c r="N503" s="22"/>
    </row>
    <row r="504" spans="10:14" s="2" customFormat="1" ht="16.5" x14ac:dyDescent="0.25">
      <c r="J504" s="20"/>
      <c r="K504" s="21"/>
      <c r="L504" s="22"/>
      <c r="M504" s="22"/>
      <c r="N504" s="22"/>
    </row>
    <row r="505" spans="10:14" s="2" customFormat="1" ht="16.5" x14ac:dyDescent="0.25">
      <c r="J505" s="20"/>
      <c r="K505" s="21"/>
      <c r="L505" s="22"/>
      <c r="M505" s="22"/>
      <c r="N505" s="22"/>
    </row>
    <row r="506" spans="10:14" s="2" customFormat="1" ht="16.5" x14ac:dyDescent="0.25">
      <c r="J506" s="20"/>
      <c r="K506" s="21"/>
      <c r="L506" s="22"/>
      <c r="M506" s="22"/>
      <c r="N506" s="22"/>
    </row>
    <row r="507" spans="10:14" s="2" customFormat="1" ht="16.5" x14ac:dyDescent="0.25">
      <c r="J507" s="20"/>
      <c r="K507" s="21"/>
      <c r="L507" s="22"/>
      <c r="M507" s="22"/>
      <c r="N507" s="22"/>
    </row>
    <row r="508" spans="10:14" s="2" customFormat="1" ht="16.5" x14ac:dyDescent="0.25">
      <c r="J508" s="20"/>
      <c r="K508" s="21"/>
      <c r="L508" s="22"/>
      <c r="M508" s="22"/>
      <c r="N508" s="22"/>
    </row>
    <row r="509" spans="10:14" s="2" customFormat="1" ht="16.5" x14ac:dyDescent="0.25">
      <c r="J509" s="20"/>
      <c r="K509" s="21"/>
      <c r="L509" s="22"/>
      <c r="M509" s="22"/>
      <c r="N509" s="22"/>
    </row>
    <row r="510" spans="10:14" s="2" customFormat="1" ht="16.5" x14ac:dyDescent="0.25">
      <c r="J510" s="20"/>
      <c r="K510" s="21"/>
      <c r="L510" s="22"/>
      <c r="M510" s="22"/>
      <c r="N510" s="22"/>
    </row>
    <row r="511" spans="10:14" s="2" customFormat="1" ht="16.5" x14ac:dyDescent="0.25">
      <c r="J511" s="20"/>
      <c r="K511" s="21"/>
      <c r="L511" s="22"/>
      <c r="M511" s="22"/>
      <c r="N511" s="22"/>
    </row>
    <row r="512" spans="10:14" s="2" customFormat="1" ht="16.5" x14ac:dyDescent="0.25">
      <c r="J512" s="20"/>
      <c r="K512" s="21"/>
      <c r="L512" s="22"/>
      <c r="M512" s="22"/>
      <c r="N512" s="22"/>
    </row>
    <row r="513" spans="10:14" s="2" customFormat="1" ht="16.5" x14ac:dyDescent="0.25">
      <c r="J513" s="20"/>
      <c r="K513" s="21"/>
      <c r="L513" s="22"/>
      <c r="M513" s="22"/>
      <c r="N513" s="22"/>
    </row>
    <row r="514" spans="10:14" s="2" customFormat="1" ht="16.5" x14ac:dyDescent="0.25">
      <c r="J514" s="20"/>
      <c r="K514" s="21"/>
      <c r="L514" s="22"/>
      <c r="M514" s="22"/>
      <c r="N514" s="22"/>
    </row>
    <row r="515" spans="10:14" s="2" customFormat="1" ht="16.5" x14ac:dyDescent="0.25">
      <c r="J515" s="20"/>
      <c r="K515" s="21"/>
      <c r="L515" s="22"/>
      <c r="M515" s="22"/>
      <c r="N515" s="22"/>
    </row>
    <row r="516" spans="10:14" s="2" customFormat="1" ht="16.5" x14ac:dyDescent="0.25">
      <c r="J516" s="20"/>
      <c r="K516" s="21"/>
      <c r="L516" s="22"/>
      <c r="M516" s="22"/>
      <c r="N516" s="22"/>
    </row>
    <row r="517" spans="10:14" s="2" customFormat="1" ht="16.5" x14ac:dyDescent="0.25">
      <c r="J517" s="20"/>
      <c r="K517" s="21"/>
      <c r="L517" s="22"/>
      <c r="M517" s="22"/>
      <c r="N517" s="22"/>
    </row>
    <row r="518" spans="10:14" s="2" customFormat="1" ht="16.5" x14ac:dyDescent="0.25">
      <c r="J518" s="20"/>
      <c r="K518" s="21"/>
      <c r="L518" s="22"/>
      <c r="M518" s="22"/>
      <c r="N518" s="22"/>
    </row>
    <row r="519" spans="10:14" s="2" customFormat="1" ht="16.5" x14ac:dyDescent="0.25">
      <c r="J519" s="20"/>
      <c r="K519" s="21"/>
      <c r="L519" s="22"/>
      <c r="M519" s="22"/>
      <c r="N519" s="22"/>
    </row>
    <row r="520" spans="10:14" s="2" customFormat="1" ht="16.5" x14ac:dyDescent="0.25">
      <c r="J520" s="20"/>
      <c r="K520" s="21"/>
      <c r="L520" s="22"/>
      <c r="M520" s="22"/>
      <c r="N520" s="22"/>
    </row>
    <row r="521" spans="10:14" s="2" customFormat="1" ht="16.5" x14ac:dyDescent="0.25">
      <c r="J521" s="20"/>
      <c r="K521" s="21"/>
      <c r="L521" s="22"/>
      <c r="M521" s="22"/>
      <c r="N521" s="22"/>
    </row>
    <row r="522" spans="10:14" s="2" customFormat="1" ht="16.5" x14ac:dyDescent="0.25">
      <c r="J522" s="20"/>
      <c r="K522" s="21"/>
      <c r="L522" s="22"/>
      <c r="M522" s="22"/>
      <c r="N522" s="22"/>
    </row>
    <row r="523" spans="10:14" s="2" customFormat="1" ht="16.5" x14ac:dyDescent="0.25">
      <c r="J523" s="20"/>
      <c r="K523" s="21"/>
      <c r="L523" s="22"/>
      <c r="M523" s="22"/>
      <c r="N523" s="22"/>
    </row>
    <row r="524" spans="10:14" s="2" customFormat="1" ht="16.5" x14ac:dyDescent="0.25">
      <c r="J524" s="20"/>
      <c r="K524" s="21"/>
      <c r="L524" s="22"/>
      <c r="M524" s="22"/>
      <c r="N524" s="22"/>
    </row>
    <row r="525" spans="10:14" s="2" customFormat="1" ht="16.5" x14ac:dyDescent="0.25">
      <c r="J525" s="20"/>
      <c r="K525" s="21"/>
      <c r="L525" s="22"/>
      <c r="M525" s="22"/>
      <c r="N525" s="22"/>
    </row>
    <row r="526" spans="10:14" s="2" customFormat="1" ht="16.5" x14ac:dyDescent="0.25">
      <c r="J526" s="20"/>
      <c r="K526" s="21"/>
      <c r="L526" s="22"/>
      <c r="M526" s="22"/>
      <c r="N526" s="22"/>
    </row>
    <row r="527" spans="10:14" s="2" customFormat="1" ht="16.5" x14ac:dyDescent="0.25">
      <c r="J527" s="20"/>
      <c r="K527" s="21"/>
      <c r="L527" s="22"/>
      <c r="M527" s="22"/>
      <c r="N527" s="22"/>
    </row>
    <row r="528" spans="10:14" s="2" customFormat="1" ht="16.5" x14ac:dyDescent="0.25">
      <c r="J528" s="20"/>
      <c r="K528" s="21"/>
      <c r="L528" s="22"/>
      <c r="M528" s="22"/>
      <c r="N528" s="22"/>
    </row>
    <row r="529" spans="10:14" s="2" customFormat="1" ht="16.5" x14ac:dyDescent="0.25">
      <c r="J529" s="20"/>
      <c r="K529" s="21"/>
      <c r="L529" s="22"/>
      <c r="M529" s="22"/>
      <c r="N529" s="22"/>
    </row>
    <row r="530" spans="10:14" s="2" customFormat="1" ht="16.5" x14ac:dyDescent="0.25">
      <c r="J530" s="20"/>
      <c r="K530" s="21"/>
      <c r="L530" s="22"/>
      <c r="M530" s="22"/>
      <c r="N530" s="22"/>
    </row>
    <row r="531" spans="10:14" s="2" customFormat="1" ht="16.5" x14ac:dyDescent="0.25">
      <c r="J531" s="20"/>
      <c r="K531" s="21"/>
      <c r="L531" s="22"/>
      <c r="M531" s="22"/>
      <c r="N531" s="22"/>
    </row>
    <row r="532" spans="10:14" s="2" customFormat="1" ht="16.5" x14ac:dyDescent="0.25">
      <c r="J532" s="20"/>
      <c r="K532" s="21"/>
      <c r="L532" s="22"/>
      <c r="M532" s="22"/>
      <c r="N532" s="22"/>
    </row>
    <row r="533" spans="10:14" s="2" customFormat="1" ht="16.5" x14ac:dyDescent="0.25">
      <c r="J533" s="20"/>
      <c r="K533" s="21"/>
      <c r="L533" s="22"/>
      <c r="M533" s="22"/>
      <c r="N533" s="22"/>
    </row>
    <row r="534" spans="10:14" s="2" customFormat="1" ht="16.5" x14ac:dyDescent="0.25">
      <c r="J534" s="20"/>
      <c r="K534" s="21"/>
      <c r="L534" s="22"/>
      <c r="M534" s="22"/>
      <c r="N534" s="22"/>
    </row>
    <row r="535" spans="10:14" s="2" customFormat="1" ht="16.5" x14ac:dyDescent="0.25">
      <c r="J535" s="20"/>
      <c r="K535" s="21"/>
      <c r="L535" s="22"/>
      <c r="M535" s="22"/>
      <c r="N535" s="22"/>
    </row>
    <row r="536" spans="10:14" s="2" customFormat="1" ht="16.5" x14ac:dyDescent="0.25">
      <c r="J536" s="20"/>
      <c r="K536" s="21"/>
      <c r="L536" s="22"/>
      <c r="M536" s="22"/>
      <c r="N536" s="22"/>
    </row>
    <row r="537" spans="10:14" s="2" customFormat="1" ht="16.5" x14ac:dyDescent="0.25">
      <c r="J537" s="20"/>
      <c r="K537" s="21"/>
      <c r="L537" s="22"/>
      <c r="M537" s="22"/>
      <c r="N537" s="22"/>
    </row>
    <row r="538" spans="10:14" s="2" customFormat="1" ht="16.5" x14ac:dyDescent="0.3">
      <c r="J538" s="23"/>
      <c r="K538" s="24"/>
      <c r="L538" s="25"/>
      <c r="M538" s="25"/>
      <c r="N538" s="25"/>
    </row>
    <row r="539" spans="10:14" s="2" customFormat="1" ht="16.5" x14ac:dyDescent="0.3">
      <c r="J539" s="23"/>
      <c r="K539" s="24"/>
      <c r="L539" s="25"/>
      <c r="M539" s="25"/>
      <c r="N539" s="25"/>
    </row>
    <row r="540" spans="10:14" s="2" customFormat="1" ht="16.5" x14ac:dyDescent="0.3">
      <c r="J540" s="23"/>
      <c r="K540" s="24"/>
      <c r="L540" s="25"/>
      <c r="M540" s="25"/>
      <c r="N540" s="25"/>
    </row>
    <row r="541" spans="10:14" s="2" customFormat="1" ht="16.5" x14ac:dyDescent="0.3">
      <c r="J541" s="23"/>
      <c r="K541" s="24"/>
      <c r="L541" s="25"/>
      <c r="M541" s="25"/>
      <c r="N541" s="25"/>
    </row>
    <row r="542" spans="10:14" s="2" customFormat="1" ht="16.5" x14ac:dyDescent="0.3">
      <c r="J542" s="23"/>
      <c r="K542" s="24"/>
      <c r="L542" s="25"/>
      <c r="M542" s="25"/>
      <c r="N542" s="25"/>
    </row>
    <row r="543" spans="10:14" s="2" customFormat="1" ht="16.5" x14ac:dyDescent="0.3">
      <c r="J543" s="23"/>
      <c r="K543" s="24"/>
      <c r="L543" s="25"/>
      <c r="M543" s="25"/>
      <c r="N543" s="25"/>
    </row>
    <row r="544" spans="10:14" s="2" customFormat="1" ht="16.5" x14ac:dyDescent="0.3">
      <c r="J544" s="23"/>
      <c r="K544" s="24"/>
      <c r="L544" s="25"/>
      <c r="M544" s="25"/>
      <c r="N544" s="25"/>
    </row>
    <row r="545" spans="10:14" s="2" customFormat="1" ht="16.5" x14ac:dyDescent="0.3">
      <c r="J545" s="23"/>
      <c r="K545" s="24"/>
      <c r="L545" s="25"/>
      <c r="M545" s="25"/>
      <c r="N545" s="25"/>
    </row>
    <row r="546" spans="10:14" s="2" customFormat="1" ht="16.5" x14ac:dyDescent="0.3">
      <c r="J546" s="23"/>
      <c r="K546" s="24"/>
      <c r="L546" s="25"/>
      <c r="M546" s="25"/>
      <c r="N546" s="25"/>
    </row>
    <row r="547" spans="10:14" s="2" customFormat="1" ht="16.5" x14ac:dyDescent="0.3">
      <c r="J547" s="23"/>
      <c r="K547" s="24"/>
      <c r="L547" s="25"/>
      <c r="M547" s="25"/>
      <c r="N547" s="25"/>
    </row>
    <row r="548" spans="10:14" s="2" customFormat="1" ht="16.5" x14ac:dyDescent="0.3">
      <c r="J548" s="23"/>
      <c r="K548" s="24"/>
      <c r="L548" s="25"/>
      <c r="M548" s="25"/>
      <c r="N548" s="25"/>
    </row>
    <row r="549" spans="10:14" s="2" customFormat="1" ht="16.5" x14ac:dyDescent="0.3">
      <c r="J549" s="23"/>
      <c r="K549" s="24"/>
      <c r="L549" s="25"/>
      <c r="M549" s="25"/>
      <c r="N549" s="25"/>
    </row>
    <row r="550" spans="10:14" s="2" customFormat="1" ht="16.5" x14ac:dyDescent="0.3">
      <c r="J550" s="23"/>
      <c r="K550" s="24"/>
      <c r="L550" s="25"/>
      <c r="M550" s="25"/>
      <c r="N550" s="25"/>
    </row>
    <row r="551" spans="10:14" s="2" customFormat="1" ht="16.5" x14ac:dyDescent="0.3">
      <c r="J551" s="23"/>
      <c r="K551" s="24"/>
      <c r="L551" s="25"/>
      <c r="M551" s="25"/>
      <c r="N551" s="25"/>
    </row>
    <row r="552" spans="10:14" s="2" customFormat="1" ht="16.5" x14ac:dyDescent="0.3">
      <c r="J552" s="23"/>
      <c r="K552" s="24"/>
      <c r="L552" s="25"/>
      <c r="M552" s="25"/>
      <c r="N552" s="25"/>
    </row>
    <row r="553" spans="10:14" s="2" customFormat="1" ht="16.5" x14ac:dyDescent="0.3">
      <c r="J553" s="23"/>
      <c r="K553" s="24"/>
      <c r="L553" s="25"/>
      <c r="M553" s="25"/>
      <c r="N553" s="25"/>
    </row>
    <row r="554" spans="10:14" s="2" customFormat="1" ht="16.5" x14ac:dyDescent="0.3">
      <c r="J554" s="23"/>
      <c r="K554" s="24"/>
      <c r="L554" s="25"/>
      <c r="M554" s="25"/>
      <c r="N554" s="25"/>
    </row>
    <row r="555" spans="10:14" s="2" customFormat="1" ht="16.5" x14ac:dyDescent="0.3">
      <c r="J555" s="23"/>
      <c r="K555" s="24"/>
      <c r="L555" s="25"/>
      <c r="M555" s="25"/>
      <c r="N555" s="25"/>
    </row>
    <row r="556" spans="10:14" s="2" customFormat="1" ht="16.5" x14ac:dyDescent="0.3">
      <c r="J556" s="23"/>
      <c r="K556" s="24"/>
      <c r="L556" s="25"/>
      <c r="M556" s="25"/>
      <c r="N556" s="25"/>
    </row>
    <row r="557" spans="10:14" s="2" customFormat="1" ht="16.5" x14ac:dyDescent="0.3">
      <c r="J557" s="23"/>
      <c r="K557" s="24"/>
      <c r="L557" s="25"/>
      <c r="M557" s="25"/>
      <c r="N557" s="25"/>
    </row>
    <row r="558" spans="10:14" s="2" customFormat="1" ht="16.5" x14ac:dyDescent="0.3">
      <c r="J558" s="23"/>
      <c r="K558" s="24"/>
      <c r="L558" s="25"/>
      <c r="M558" s="25"/>
      <c r="N558" s="25"/>
    </row>
    <row r="559" spans="10:14" s="2" customFormat="1" ht="16.5" x14ac:dyDescent="0.3">
      <c r="J559" s="23"/>
      <c r="K559" s="24"/>
      <c r="L559" s="25"/>
      <c r="M559" s="25"/>
      <c r="N559" s="25"/>
    </row>
    <row r="560" spans="10:14" s="2" customFormat="1" ht="16.5" x14ac:dyDescent="0.3">
      <c r="J560" s="23"/>
      <c r="K560" s="24"/>
      <c r="L560" s="25"/>
      <c r="M560" s="25"/>
      <c r="N560" s="25"/>
    </row>
    <row r="561" spans="10:14" s="2" customFormat="1" ht="16.5" x14ac:dyDescent="0.3">
      <c r="J561" s="23"/>
      <c r="K561" s="24"/>
      <c r="L561" s="25"/>
      <c r="M561" s="25"/>
      <c r="N561" s="25"/>
    </row>
    <row r="562" spans="10:14" s="2" customFormat="1" ht="16.5" x14ac:dyDescent="0.3">
      <c r="J562" s="23"/>
      <c r="K562" s="24"/>
      <c r="L562" s="25"/>
      <c r="M562" s="25"/>
      <c r="N562" s="25"/>
    </row>
    <row r="563" spans="10:14" s="2" customFormat="1" ht="16.5" x14ac:dyDescent="0.3">
      <c r="J563" s="23"/>
      <c r="K563" s="24"/>
      <c r="L563" s="25"/>
      <c r="M563" s="25"/>
      <c r="N563" s="25"/>
    </row>
    <row r="564" spans="10:14" s="2" customFormat="1" ht="16.5" x14ac:dyDescent="0.3">
      <c r="J564" s="23"/>
      <c r="K564" s="24"/>
      <c r="L564" s="25"/>
      <c r="M564" s="25"/>
      <c r="N564" s="25"/>
    </row>
    <row r="565" spans="10:14" s="2" customFormat="1" ht="16.5" x14ac:dyDescent="0.3">
      <c r="J565" s="23"/>
      <c r="K565" s="24"/>
      <c r="L565" s="25"/>
      <c r="M565" s="25"/>
      <c r="N565" s="25"/>
    </row>
    <row r="566" spans="10:14" s="2" customFormat="1" ht="16.5" x14ac:dyDescent="0.3">
      <c r="J566" s="23"/>
      <c r="K566" s="24"/>
      <c r="L566" s="25"/>
      <c r="M566" s="25"/>
      <c r="N566" s="25"/>
    </row>
    <row r="567" spans="10:14" s="2" customFormat="1" ht="16.5" x14ac:dyDescent="0.3">
      <c r="J567" s="23"/>
      <c r="K567" s="24"/>
      <c r="L567" s="25"/>
      <c r="M567" s="25"/>
      <c r="N567" s="25"/>
    </row>
    <row r="568" spans="10:14" s="2" customFormat="1" ht="16.5" x14ac:dyDescent="0.3">
      <c r="J568" s="23"/>
      <c r="K568" s="24"/>
      <c r="L568" s="25"/>
      <c r="M568" s="25"/>
      <c r="N568" s="25"/>
    </row>
    <row r="569" spans="10:14" s="2" customFormat="1" ht="16.5" x14ac:dyDescent="0.3">
      <c r="J569" s="23"/>
      <c r="K569" s="24"/>
      <c r="L569" s="25"/>
      <c r="M569" s="25"/>
      <c r="N569" s="25"/>
    </row>
    <row r="570" spans="10:14" s="2" customFormat="1" ht="16.5" x14ac:dyDescent="0.3">
      <c r="J570" s="23"/>
      <c r="K570" s="24"/>
      <c r="L570" s="25"/>
      <c r="M570" s="25"/>
      <c r="N570" s="25"/>
    </row>
    <row r="571" spans="10:14" s="2" customFormat="1" ht="16.5" x14ac:dyDescent="0.3">
      <c r="J571" s="23"/>
      <c r="K571" s="24"/>
      <c r="L571" s="25"/>
      <c r="M571" s="25"/>
      <c r="N571" s="25"/>
    </row>
    <row r="572" spans="10:14" s="2" customFormat="1" ht="16.5" x14ac:dyDescent="0.3">
      <c r="J572" s="23"/>
      <c r="K572" s="24"/>
      <c r="L572" s="25"/>
      <c r="M572" s="25"/>
      <c r="N572" s="25"/>
    </row>
    <row r="573" spans="10:14" s="2" customFormat="1" ht="16.5" x14ac:dyDescent="0.3">
      <c r="J573" s="23"/>
      <c r="K573" s="24"/>
      <c r="L573" s="25"/>
      <c r="M573" s="25"/>
      <c r="N573" s="25"/>
    </row>
    <row r="574" spans="10:14" s="2" customFormat="1" ht="16.5" x14ac:dyDescent="0.3">
      <c r="J574" s="23"/>
      <c r="K574" s="24"/>
      <c r="L574" s="25"/>
      <c r="M574" s="25"/>
      <c r="N574" s="25"/>
    </row>
    <row r="575" spans="10:14" s="2" customFormat="1" ht="16.5" x14ac:dyDescent="0.3">
      <c r="J575" s="23"/>
      <c r="K575" s="24"/>
      <c r="L575" s="25"/>
      <c r="M575" s="25"/>
      <c r="N575" s="25"/>
    </row>
    <row r="576" spans="10:14" s="2" customFormat="1" ht="16.5" x14ac:dyDescent="0.3">
      <c r="J576" s="23"/>
      <c r="K576" s="24"/>
      <c r="L576" s="25"/>
      <c r="M576" s="25"/>
      <c r="N576" s="25"/>
    </row>
    <row r="577" spans="10:14" s="2" customFormat="1" ht="16.5" x14ac:dyDescent="0.3">
      <c r="J577" s="23"/>
      <c r="K577" s="24"/>
      <c r="L577" s="25"/>
      <c r="M577" s="25"/>
      <c r="N577" s="25"/>
    </row>
    <row r="578" spans="10:14" s="2" customFormat="1" ht="16.5" x14ac:dyDescent="0.3">
      <c r="J578" s="23"/>
      <c r="K578" s="24"/>
      <c r="L578" s="25"/>
      <c r="M578" s="25"/>
      <c r="N578" s="25"/>
    </row>
    <row r="579" spans="10:14" s="2" customFormat="1" ht="16.5" x14ac:dyDescent="0.3">
      <c r="J579" s="23"/>
      <c r="K579" s="24"/>
      <c r="L579" s="25"/>
      <c r="M579" s="25"/>
      <c r="N579" s="25"/>
    </row>
    <row r="580" spans="10:14" s="2" customFormat="1" ht="16.5" x14ac:dyDescent="0.3">
      <c r="J580" s="23"/>
      <c r="K580" s="24"/>
      <c r="L580" s="25"/>
      <c r="M580" s="25"/>
      <c r="N580" s="25"/>
    </row>
    <row r="581" spans="10:14" s="2" customFormat="1" ht="16.5" x14ac:dyDescent="0.3">
      <c r="J581" s="23"/>
      <c r="K581" s="24"/>
      <c r="L581" s="25"/>
      <c r="M581" s="25"/>
      <c r="N581" s="25"/>
    </row>
    <row r="582" spans="10:14" s="2" customFormat="1" ht="16.5" x14ac:dyDescent="0.3">
      <c r="J582" s="23"/>
      <c r="K582" s="24"/>
      <c r="L582" s="25"/>
      <c r="M582" s="25"/>
      <c r="N582" s="25"/>
    </row>
    <row r="583" spans="10:14" s="2" customFormat="1" ht="16.5" x14ac:dyDescent="0.3">
      <c r="J583" s="23"/>
      <c r="K583" s="24"/>
      <c r="L583" s="25"/>
      <c r="M583" s="25"/>
      <c r="N583" s="25"/>
    </row>
    <row r="584" spans="10:14" s="2" customFormat="1" ht="16.5" x14ac:dyDescent="0.3">
      <c r="J584" s="23"/>
      <c r="K584" s="24"/>
      <c r="L584" s="25"/>
      <c r="M584" s="25"/>
      <c r="N584" s="25"/>
    </row>
    <row r="585" spans="10:14" s="2" customFormat="1" ht="16.5" x14ac:dyDescent="0.3">
      <c r="J585" s="23"/>
      <c r="K585" s="24"/>
      <c r="L585" s="25"/>
      <c r="M585" s="25"/>
      <c r="N585" s="25"/>
    </row>
    <row r="586" spans="10:14" s="2" customFormat="1" ht="16.5" x14ac:dyDescent="0.3">
      <c r="J586" s="23"/>
      <c r="K586" s="24"/>
      <c r="L586" s="25"/>
      <c r="M586" s="25"/>
      <c r="N586" s="25"/>
    </row>
    <row r="587" spans="10:14" s="2" customFormat="1" ht="16.5" x14ac:dyDescent="0.3">
      <c r="J587" s="23"/>
      <c r="K587" s="24"/>
      <c r="L587" s="25"/>
      <c r="M587" s="25"/>
      <c r="N587" s="25"/>
    </row>
    <row r="588" spans="10:14" s="2" customFormat="1" ht="16.5" x14ac:dyDescent="0.3">
      <c r="J588" s="23"/>
      <c r="K588" s="24"/>
      <c r="L588" s="25"/>
      <c r="M588" s="25"/>
      <c r="N588" s="25"/>
    </row>
    <row r="589" spans="10:14" s="2" customFormat="1" ht="16.5" x14ac:dyDescent="0.3">
      <c r="J589" s="23"/>
      <c r="K589" s="24"/>
      <c r="L589" s="25"/>
      <c r="M589" s="25"/>
      <c r="N589" s="25"/>
    </row>
    <row r="590" spans="10:14" s="2" customFormat="1" ht="16.5" x14ac:dyDescent="0.3">
      <c r="J590" s="23"/>
      <c r="K590" s="24"/>
      <c r="L590" s="25"/>
      <c r="M590" s="25"/>
      <c r="N590" s="25"/>
    </row>
    <row r="591" spans="10:14" s="2" customFormat="1" ht="16.5" x14ac:dyDescent="0.3">
      <c r="J591" s="23"/>
      <c r="K591" s="24"/>
      <c r="L591" s="25"/>
      <c r="M591" s="25"/>
      <c r="N591" s="25"/>
    </row>
    <row r="592" spans="10:14" s="2" customFormat="1" ht="16.5" x14ac:dyDescent="0.3">
      <c r="J592" s="23"/>
      <c r="K592" s="24"/>
      <c r="L592" s="25"/>
      <c r="M592" s="25"/>
      <c r="N592" s="25"/>
    </row>
    <row r="593" spans="10:14" s="2" customFormat="1" ht="16.5" x14ac:dyDescent="0.3">
      <c r="J593" s="23"/>
      <c r="K593" s="24"/>
      <c r="L593" s="25"/>
      <c r="M593" s="25"/>
      <c r="N593" s="25"/>
    </row>
    <row r="594" spans="10:14" s="2" customFormat="1" ht="16.5" x14ac:dyDescent="0.3">
      <c r="J594" s="23"/>
      <c r="K594" s="24"/>
      <c r="L594" s="25"/>
      <c r="M594" s="25"/>
      <c r="N594" s="25"/>
    </row>
    <row r="595" spans="10:14" s="2" customFormat="1" ht="16.5" x14ac:dyDescent="0.3">
      <c r="J595" s="23"/>
      <c r="K595" s="24"/>
      <c r="L595" s="25"/>
      <c r="M595" s="25"/>
      <c r="N595" s="25"/>
    </row>
    <row r="596" spans="10:14" s="2" customFormat="1" ht="16.5" x14ac:dyDescent="0.3">
      <c r="J596" s="23"/>
      <c r="K596" s="24"/>
      <c r="L596" s="25"/>
      <c r="M596" s="25"/>
      <c r="N596" s="25"/>
    </row>
    <row r="597" spans="10:14" s="2" customFormat="1" ht="16.5" x14ac:dyDescent="0.3">
      <c r="J597" s="23"/>
      <c r="K597" s="24"/>
      <c r="L597" s="25"/>
      <c r="M597" s="25"/>
      <c r="N597" s="25"/>
    </row>
    <row r="598" spans="10:14" s="2" customFormat="1" ht="16.5" x14ac:dyDescent="0.3">
      <c r="J598" s="23"/>
      <c r="K598" s="24"/>
      <c r="L598" s="25"/>
      <c r="M598" s="25"/>
      <c r="N598" s="25"/>
    </row>
    <row r="599" spans="10:14" s="2" customFormat="1" ht="16.5" x14ac:dyDescent="0.3">
      <c r="J599" s="23"/>
      <c r="K599" s="24"/>
      <c r="L599" s="25"/>
      <c r="M599" s="25"/>
      <c r="N599" s="25"/>
    </row>
    <row r="600" spans="10:14" s="2" customFormat="1" ht="16.5" x14ac:dyDescent="0.3">
      <c r="J600" s="23"/>
      <c r="K600" s="24"/>
      <c r="L600" s="25"/>
      <c r="M600" s="25"/>
      <c r="N600" s="25"/>
    </row>
    <row r="601" spans="10:14" s="2" customFormat="1" ht="16.5" x14ac:dyDescent="0.3">
      <c r="J601" s="23"/>
      <c r="K601" s="24"/>
      <c r="L601" s="25"/>
      <c r="M601" s="25"/>
      <c r="N601" s="25"/>
    </row>
    <row r="602" spans="10:14" s="2" customFormat="1" ht="16.5" x14ac:dyDescent="0.3">
      <c r="J602" s="23"/>
      <c r="K602" s="24"/>
      <c r="L602" s="25"/>
      <c r="M602" s="25"/>
      <c r="N602" s="25"/>
    </row>
    <row r="603" spans="10:14" s="2" customFormat="1" ht="16.5" x14ac:dyDescent="0.3">
      <c r="J603" s="23"/>
      <c r="K603" s="24"/>
      <c r="L603" s="25"/>
      <c r="M603" s="25"/>
      <c r="N603" s="25"/>
    </row>
    <row r="604" spans="10:14" s="2" customFormat="1" ht="16.5" x14ac:dyDescent="0.3">
      <c r="J604" s="23"/>
      <c r="K604" s="24"/>
      <c r="L604" s="25"/>
      <c r="M604" s="25"/>
      <c r="N604" s="25"/>
    </row>
    <row r="605" spans="10:14" s="2" customFormat="1" ht="16.5" x14ac:dyDescent="0.3">
      <c r="J605" s="23"/>
      <c r="K605" s="24"/>
      <c r="L605" s="25"/>
      <c r="M605" s="25"/>
      <c r="N605" s="25"/>
    </row>
    <row r="606" spans="10:14" s="2" customFormat="1" ht="16.5" x14ac:dyDescent="0.3">
      <c r="J606" s="23"/>
      <c r="K606" s="24"/>
      <c r="L606" s="25"/>
      <c r="M606" s="25"/>
      <c r="N606" s="25"/>
    </row>
    <row r="607" spans="10:14" s="2" customFormat="1" ht="16.5" x14ac:dyDescent="0.3">
      <c r="J607" s="23"/>
      <c r="K607" s="24"/>
      <c r="L607" s="25"/>
      <c r="M607" s="25"/>
      <c r="N607" s="25"/>
    </row>
    <row r="608" spans="10:14" s="2" customFormat="1" ht="16.5" x14ac:dyDescent="0.3">
      <c r="J608" s="23"/>
      <c r="K608" s="24"/>
      <c r="L608" s="25"/>
      <c r="M608" s="25"/>
      <c r="N608" s="25"/>
    </row>
    <row r="609" spans="10:14" s="2" customFormat="1" ht="16.5" x14ac:dyDescent="0.3">
      <c r="J609" s="23"/>
      <c r="K609" s="24"/>
      <c r="L609" s="25"/>
      <c r="M609" s="25"/>
      <c r="N609" s="25"/>
    </row>
    <row r="610" spans="10:14" s="2" customFormat="1" ht="16.5" x14ac:dyDescent="0.3">
      <c r="J610" s="23"/>
      <c r="K610" s="24"/>
      <c r="L610" s="25"/>
      <c r="M610" s="25"/>
      <c r="N610" s="25"/>
    </row>
    <row r="611" spans="10:14" s="2" customFormat="1" ht="16.5" x14ac:dyDescent="0.3">
      <c r="J611" s="23"/>
      <c r="K611" s="24"/>
      <c r="L611" s="25"/>
      <c r="M611" s="25"/>
      <c r="N611" s="25"/>
    </row>
    <row r="612" spans="10:14" s="2" customFormat="1" ht="16.5" x14ac:dyDescent="0.3">
      <c r="J612" s="23"/>
      <c r="K612" s="24"/>
      <c r="L612" s="25"/>
      <c r="M612" s="25"/>
      <c r="N612" s="25"/>
    </row>
    <row r="613" spans="10:14" s="2" customFormat="1" ht="16.5" x14ac:dyDescent="0.3">
      <c r="J613" s="23"/>
      <c r="K613" s="24"/>
      <c r="L613" s="25"/>
      <c r="M613" s="25"/>
      <c r="N613" s="25"/>
    </row>
    <row r="614" spans="10:14" s="2" customFormat="1" ht="16.5" x14ac:dyDescent="0.3">
      <c r="J614" s="23"/>
      <c r="K614" s="24"/>
      <c r="L614" s="25"/>
      <c r="M614" s="25"/>
      <c r="N614" s="25"/>
    </row>
    <row r="615" spans="10:14" s="2" customFormat="1" ht="16.5" x14ac:dyDescent="0.3">
      <c r="J615" s="23"/>
      <c r="K615" s="24"/>
      <c r="L615" s="25"/>
      <c r="M615" s="25"/>
      <c r="N615" s="25"/>
    </row>
    <row r="616" spans="10:14" s="2" customFormat="1" ht="16.5" x14ac:dyDescent="0.3">
      <c r="J616" s="23"/>
      <c r="K616" s="24"/>
      <c r="L616" s="25"/>
      <c r="M616" s="25"/>
      <c r="N616" s="25"/>
    </row>
    <row r="617" spans="10:14" s="2" customFormat="1" ht="16.5" x14ac:dyDescent="0.3">
      <c r="J617" s="23"/>
      <c r="K617" s="24"/>
      <c r="L617" s="25"/>
      <c r="M617" s="25"/>
      <c r="N617" s="25"/>
    </row>
    <row r="618" spans="10:14" s="2" customFormat="1" ht="16.5" x14ac:dyDescent="0.3">
      <c r="J618" s="23"/>
      <c r="K618" s="24"/>
      <c r="L618" s="25"/>
      <c r="M618" s="25"/>
      <c r="N618" s="25"/>
    </row>
    <row r="619" spans="10:14" s="2" customFormat="1" ht="16.5" x14ac:dyDescent="0.3">
      <c r="J619" s="23"/>
      <c r="K619" s="24"/>
      <c r="L619" s="25"/>
      <c r="M619" s="25"/>
      <c r="N619" s="25"/>
    </row>
    <row r="620" spans="10:14" s="2" customFormat="1" ht="16.5" x14ac:dyDescent="0.3">
      <c r="J620" s="23"/>
      <c r="K620" s="24"/>
      <c r="L620" s="25"/>
      <c r="M620" s="25"/>
      <c r="N620" s="25"/>
    </row>
    <row r="621" spans="10:14" s="2" customFormat="1" ht="16.5" x14ac:dyDescent="0.3">
      <c r="J621" s="23"/>
      <c r="K621" s="24"/>
      <c r="L621" s="25"/>
      <c r="M621" s="25"/>
      <c r="N621" s="25"/>
    </row>
    <row r="622" spans="10:14" s="2" customFormat="1" ht="16.5" x14ac:dyDescent="0.3">
      <c r="J622" s="23"/>
      <c r="K622" s="24"/>
      <c r="L622" s="25"/>
      <c r="M622" s="25"/>
      <c r="N622" s="25"/>
    </row>
  </sheetData>
  <mergeCells count="1">
    <mergeCell ref="J1:N1"/>
  </mergeCells>
  <phoneticPr fontId="17" type="noConversion"/>
  <pageMargins left="0.75" right="0.75" top="1" bottom="1" header="0.5" footer="0.5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V342"/>
  <sheetViews>
    <sheetView topLeftCell="A106" workbookViewId="0">
      <selection activeCell="J106" sqref="J1:V1048576"/>
    </sheetView>
  </sheetViews>
  <sheetFormatPr defaultColWidth="3.625" defaultRowHeight="36" customHeight="1" x14ac:dyDescent="0.25"/>
  <cols>
    <col min="1" max="1" width="3.125" style="130" bestFit="1" customWidth="1"/>
    <col min="2" max="2" width="36.375" style="1" bestFit="1" customWidth="1"/>
    <col min="3" max="3" width="22.375" style="1" customWidth="1"/>
    <col min="4" max="4" width="22.125" style="3" customWidth="1"/>
    <col min="5" max="5" width="11" style="5" customWidth="1"/>
    <col min="6" max="6" width="25.125" style="6" customWidth="1"/>
    <col min="7" max="7" width="10" style="2" customWidth="1"/>
    <col min="8" max="8" width="8" style="2" bestFit="1" customWidth="1"/>
    <col min="9" max="9" width="12.625" style="240" customWidth="1"/>
    <col min="10" max="10" width="4.875" style="344" customWidth="1"/>
    <col min="11" max="21" width="4.875" style="346" customWidth="1"/>
    <col min="22" max="22" width="3.625" style="346"/>
    <col min="23" max="16384" width="3.625" style="2"/>
  </cols>
  <sheetData>
    <row r="1" spans="1:22" s="1" customFormat="1" ht="52.5" x14ac:dyDescent="0.25">
      <c r="A1" s="129"/>
      <c r="B1" s="40" t="s">
        <v>0</v>
      </c>
      <c r="C1" s="41" t="s">
        <v>800</v>
      </c>
      <c r="D1" s="42"/>
      <c r="E1" s="53"/>
      <c r="F1" s="54" t="s">
        <v>1560</v>
      </c>
      <c r="G1" s="55"/>
      <c r="H1" s="55"/>
      <c r="I1" s="238"/>
      <c r="J1" s="327" t="s">
        <v>1547</v>
      </c>
      <c r="K1" s="328" t="s">
        <v>1548</v>
      </c>
      <c r="L1" s="328" t="s">
        <v>1549</v>
      </c>
      <c r="M1" s="328" t="s">
        <v>1550</v>
      </c>
      <c r="N1" s="328" t="s">
        <v>1551</v>
      </c>
      <c r="O1" s="328" t="s">
        <v>1552</v>
      </c>
      <c r="P1" s="328" t="s">
        <v>1553</v>
      </c>
      <c r="Q1" s="328" t="s">
        <v>1554</v>
      </c>
      <c r="R1" s="328" t="s">
        <v>1555</v>
      </c>
      <c r="S1" s="328" t="s">
        <v>1556</v>
      </c>
      <c r="T1" s="329" t="s">
        <v>1557</v>
      </c>
      <c r="U1" s="328" t="s">
        <v>1558</v>
      </c>
      <c r="V1" s="330" t="s">
        <v>1559</v>
      </c>
    </row>
    <row r="2" spans="1:22" ht="76.5" x14ac:dyDescent="0.25">
      <c r="B2" s="243" t="s">
        <v>17</v>
      </c>
      <c r="C2" s="244" t="s">
        <v>1433</v>
      </c>
      <c r="D2" s="244" t="s">
        <v>18</v>
      </c>
      <c r="E2" s="245" t="s">
        <v>840</v>
      </c>
      <c r="F2" s="245" t="s">
        <v>837</v>
      </c>
      <c r="G2" s="245" t="s">
        <v>838</v>
      </c>
      <c r="H2" s="245" t="s">
        <v>839</v>
      </c>
      <c r="I2" s="246" t="s">
        <v>841</v>
      </c>
      <c r="J2" s="331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333"/>
      <c r="V2" s="333"/>
    </row>
    <row r="3" spans="1:22" ht="25.5" x14ac:dyDescent="0.25">
      <c r="B3" s="243"/>
      <c r="C3" s="244"/>
      <c r="D3" s="244"/>
      <c r="E3" s="247" t="s">
        <v>842</v>
      </c>
      <c r="F3" s="248" t="s">
        <v>843</v>
      </c>
      <c r="G3" s="248" t="s">
        <v>844</v>
      </c>
      <c r="H3" s="248">
        <v>29.51</v>
      </c>
      <c r="I3" s="249">
        <f>H3/300</f>
        <v>9.8366666666666672E-2</v>
      </c>
      <c r="J3" s="334"/>
      <c r="K3" s="335"/>
      <c r="L3" s="335"/>
      <c r="M3" s="335"/>
      <c r="N3" s="335"/>
      <c r="O3" s="335"/>
      <c r="P3" s="335"/>
      <c r="Q3" s="335"/>
      <c r="R3" s="335"/>
      <c r="S3" s="335"/>
      <c r="T3" s="336"/>
      <c r="U3" s="335"/>
      <c r="V3" s="335">
        <f>SUM(J3:U3)</f>
        <v>0</v>
      </c>
    </row>
    <row r="4" spans="1:22" ht="25.5" x14ac:dyDescent="0.25">
      <c r="A4" s="131">
        <v>102</v>
      </c>
      <c r="B4" s="59" t="s">
        <v>21</v>
      </c>
      <c r="C4" s="59" t="s">
        <v>1436</v>
      </c>
      <c r="D4" s="59" t="s">
        <v>22</v>
      </c>
      <c r="E4" s="191" t="s">
        <v>1375</v>
      </c>
      <c r="F4" s="109" t="s">
        <v>852</v>
      </c>
      <c r="G4" s="109" t="s">
        <v>92</v>
      </c>
      <c r="H4" s="192">
        <v>40.92</v>
      </c>
      <c r="I4" s="239">
        <f>H4/53</f>
        <v>0.77207547169811319</v>
      </c>
      <c r="J4" s="337"/>
      <c r="K4" s="338"/>
      <c r="L4" s="338"/>
      <c r="M4" s="338"/>
      <c r="N4" s="338"/>
      <c r="O4" s="338"/>
      <c r="P4" s="338"/>
      <c r="Q4" s="338"/>
      <c r="R4" s="338"/>
      <c r="S4" s="338"/>
      <c r="T4" s="339"/>
      <c r="U4" s="338"/>
      <c r="V4" s="340">
        <f t="shared" ref="V4:V67" si="0">SUM(J4:U4)</f>
        <v>0</v>
      </c>
    </row>
    <row r="5" spans="1:22" ht="38.25" x14ac:dyDescent="0.25">
      <c r="A5" s="131">
        <v>104</v>
      </c>
      <c r="B5" s="59" t="s">
        <v>27</v>
      </c>
      <c r="C5" s="59" t="s">
        <v>28</v>
      </c>
      <c r="D5" s="59" t="s">
        <v>29</v>
      </c>
      <c r="E5" s="194" t="s">
        <v>1376</v>
      </c>
      <c r="F5" s="111" t="s">
        <v>854</v>
      </c>
      <c r="G5" s="111" t="s">
        <v>855</v>
      </c>
      <c r="H5" s="112">
        <v>30.19</v>
      </c>
      <c r="I5" s="236">
        <f>H5/72</f>
        <v>0.4193055555555556</v>
      </c>
      <c r="J5" s="337"/>
      <c r="K5" s="338"/>
      <c r="L5" s="338"/>
      <c r="M5" s="338"/>
      <c r="N5" s="338"/>
      <c r="O5" s="338"/>
      <c r="P5" s="338"/>
      <c r="Q5" s="338"/>
      <c r="R5" s="338"/>
      <c r="S5" s="338"/>
      <c r="T5" s="339"/>
      <c r="U5" s="338"/>
      <c r="V5" s="340">
        <f t="shared" si="0"/>
        <v>0</v>
      </c>
    </row>
    <row r="6" spans="1:22" ht="15.75" x14ac:dyDescent="0.25">
      <c r="A6" s="131">
        <v>108</v>
      </c>
      <c r="B6" s="59" t="s">
        <v>35</v>
      </c>
      <c r="C6" s="59" t="s">
        <v>36</v>
      </c>
      <c r="D6" s="59" t="s">
        <v>37</v>
      </c>
      <c r="E6" s="194" t="s">
        <v>1377</v>
      </c>
      <c r="F6" s="111" t="s">
        <v>856</v>
      </c>
      <c r="G6" s="111" t="s">
        <v>857</v>
      </c>
      <c r="H6" s="112">
        <v>36.869999999999997</v>
      </c>
      <c r="I6" s="236">
        <f>H6/80</f>
        <v>0.46087499999999998</v>
      </c>
      <c r="J6" s="337"/>
      <c r="K6" s="338"/>
      <c r="L6" s="338"/>
      <c r="M6" s="338"/>
      <c r="N6" s="338"/>
      <c r="O6" s="338"/>
      <c r="P6" s="338"/>
      <c r="Q6" s="338"/>
      <c r="R6" s="338"/>
      <c r="S6" s="338"/>
      <c r="T6" s="339"/>
      <c r="U6" s="338"/>
      <c r="V6" s="340">
        <f t="shared" si="0"/>
        <v>0</v>
      </c>
    </row>
    <row r="7" spans="1:22" ht="25.5" x14ac:dyDescent="0.25">
      <c r="A7" s="131">
        <v>111</v>
      </c>
      <c r="B7" s="59" t="s">
        <v>817</v>
      </c>
      <c r="C7" s="59" t="s">
        <v>1441</v>
      </c>
      <c r="D7" s="59" t="s">
        <v>815</v>
      </c>
      <c r="E7" s="196"/>
      <c r="F7" s="111" t="s">
        <v>1523</v>
      </c>
      <c r="G7" s="111"/>
      <c r="H7" s="112">
        <v>57.85</v>
      </c>
      <c r="I7" s="236">
        <f>H7/96</f>
        <v>0.60260416666666672</v>
      </c>
      <c r="J7" s="337"/>
      <c r="K7" s="338"/>
      <c r="L7" s="338"/>
      <c r="M7" s="338"/>
      <c r="N7" s="338"/>
      <c r="O7" s="338"/>
      <c r="P7" s="338"/>
      <c r="Q7" s="338"/>
      <c r="R7" s="338"/>
      <c r="S7" s="338"/>
      <c r="T7" s="339"/>
      <c r="U7" s="338"/>
      <c r="V7" s="340">
        <f t="shared" si="0"/>
        <v>0</v>
      </c>
    </row>
    <row r="8" spans="1:22" ht="25.5" x14ac:dyDescent="0.25">
      <c r="A8" s="131">
        <v>112</v>
      </c>
      <c r="B8" s="59" t="s">
        <v>818</v>
      </c>
      <c r="C8" s="59" t="s">
        <v>1442</v>
      </c>
      <c r="D8" s="59" t="s">
        <v>816</v>
      </c>
      <c r="E8" s="196"/>
      <c r="F8" s="111" t="s">
        <v>863</v>
      </c>
      <c r="G8" s="111"/>
      <c r="H8" s="112">
        <v>49.85</v>
      </c>
      <c r="I8" s="236">
        <f>H8/96</f>
        <v>0.51927083333333335</v>
      </c>
      <c r="J8" s="337"/>
      <c r="K8" s="338"/>
      <c r="L8" s="338"/>
      <c r="M8" s="338"/>
      <c r="N8" s="338"/>
      <c r="O8" s="338"/>
      <c r="P8" s="338"/>
      <c r="Q8" s="338"/>
      <c r="R8" s="338"/>
      <c r="S8" s="338"/>
      <c r="T8" s="339"/>
      <c r="U8" s="338"/>
      <c r="V8" s="340">
        <f t="shared" si="0"/>
        <v>0</v>
      </c>
    </row>
    <row r="9" spans="1:22" ht="38.25" x14ac:dyDescent="0.25">
      <c r="A9" s="131">
        <v>123</v>
      </c>
      <c r="B9" s="59" t="s">
        <v>71</v>
      </c>
      <c r="C9" s="59" t="s">
        <v>72</v>
      </c>
      <c r="D9" s="59" t="s">
        <v>73</v>
      </c>
      <c r="E9" s="194"/>
      <c r="F9" s="111" t="s">
        <v>868</v>
      </c>
      <c r="G9" s="111" t="s">
        <v>869</v>
      </c>
      <c r="H9" s="112">
        <v>29.8</v>
      </c>
      <c r="I9" s="237">
        <f>H9/168</f>
        <v>0.17738095238095239</v>
      </c>
      <c r="J9" s="337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38"/>
      <c r="V9" s="340">
        <f t="shared" si="0"/>
        <v>0</v>
      </c>
    </row>
    <row r="10" spans="1:22" ht="38.25" x14ac:dyDescent="0.25">
      <c r="A10" s="131">
        <v>125</v>
      </c>
      <c r="B10" s="59" t="s">
        <v>78</v>
      </c>
      <c r="C10" s="69" t="s">
        <v>1450</v>
      </c>
      <c r="D10" s="59" t="s">
        <v>79</v>
      </c>
      <c r="E10" s="194" t="s">
        <v>1381</v>
      </c>
      <c r="F10" s="111" t="s">
        <v>870</v>
      </c>
      <c r="G10" s="111" t="s">
        <v>871</v>
      </c>
      <c r="H10" s="112">
        <v>50.69</v>
      </c>
      <c r="I10" s="237">
        <f>H10/157</f>
        <v>0.32286624203821657</v>
      </c>
      <c r="J10" s="337"/>
      <c r="K10" s="338"/>
      <c r="L10" s="338"/>
      <c r="M10" s="338"/>
      <c r="N10" s="338"/>
      <c r="O10" s="338"/>
      <c r="P10" s="338"/>
      <c r="Q10" s="338"/>
      <c r="R10" s="338"/>
      <c r="S10" s="338"/>
      <c r="T10" s="339"/>
      <c r="U10" s="338"/>
      <c r="V10" s="340">
        <f t="shared" si="0"/>
        <v>0</v>
      </c>
    </row>
    <row r="11" spans="1:22" ht="25.5" x14ac:dyDescent="0.25">
      <c r="A11" s="131">
        <v>126</v>
      </c>
      <c r="B11" s="59" t="s">
        <v>80</v>
      </c>
      <c r="C11" s="59" t="s">
        <v>81</v>
      </c>
      <c r="D11" s="59" t="s">
        <v>82</v>
      </c>
      <c r="E11" s="194" t="s">
        <v>1382</v>
      </c>
      <c r="F11" s="111" t="s">
        <v>872</v>
      </c>
      <c r="G11" s="111" t="s">
        <v>873</v>
      </c>
      <c r="H11" s="112">
        <v>18.690000000000001</v>
      </c>
      <c r="I11" s="237">
        <f>H11/52</f>
        <v>0.35942307692307696</v>
      </c>
      <c r="J11" s="337"/>
      <c r="K11" s="338"/>
      <c r="L11" s="338"/>
      <c r="M11" s="338"/>
      <c r="N11" s="338"/>
      <c r="O11" s="338"/>
      <c r="P11" s="338"/>
      <c r="Q11" s="338"/>
      <c r="R11" s="338"/>
      <c r="S11" s="338"/>
      <c r="T11" s="339"/>
      <c r="U11" s="338"/>
      <c r="V11" s="340">
        <f t="shared" si="0"/>
        <v>0</v>
      </c>
    </row>
    <row r="12" spans="1:22" ht="25.5" x14ac:dyDescent="0.25">
      <c r="A12" s="131">
        <v>127</v>
      </c>
      <c r="B12" s="59" t="s">
        <v>83</v>
      </c>
      <c r="C12" s="59" t="s">
        <v>1451</v>
      </c>
      <c r="D12" s="59" t="s">
        <v>84</v>
      </c>
      <c r="E12" s="194"/>
      <c r="F12" s="111" t="s">
        <v>870</v>
      </c>
      <c r="G12" s="111" t="s">
        <v>92</v>
      </c>
      <c r="H12" s="112">
        <v>30.13</v>
      </c>
      <c r="I12" s="237">
        <f>H12/10</f>
        <v>3.0129999999999999</v>
      </c>
      <c r="J12" s="341"/>
      <c r="K12" s="338"/>
      <c r="L12" s="338"/>
      <c r="M12" s="338"/>
      <c r="N12" s="338"/>
      <c r="O12" s="338"/>
      <c r="P12" s="338"/>
      <c r="Q12" s="338"/>
      <c r="R12" s="338"/>
      <c r="S12" s="338"/>
      <c r="T12" s="339"/>
      <c r="U12" s="338"/>
      <c r="V12" s="340">
        <f t="shared" si="0"/>
        <v>0</v>
      </c>
    </row>
    <row r="13" spans="1:22" ht="25.5" x14ac:dyDescent="0.25">
      <c r="A13" s="131">
        <v>128</v>
      </c>
      <c r="B13" s="59" t="s">
        <v>85</v>
      </c>
      <c r="C13" s="59" t="s">
        <v>86</v>
      </c>
      <c r="D13" s="59" t="s">
        <v>87</v>
      </c>
      <c r="E13" s="194" t="s">
        <v>1383</v>
      </c>
      <c r="F13" s="111" t="s">
        <v>870</v>
      </c>
      <c r="G13" s="111" t="s">
        <v>92</v>
      </c>
      <c r="H13" s="112">
        <v>25.48</v>
      </c>
      <c r="I13" s="237">
        <f>H13/36</f>
        <v>0.70777777777777784</v>
      </c>
      <c r="J13" s="337"/>
      <c r="K13" s="338"/>
      <c r="L13" s="338"/>
      <c r="M13" s="338"/>
      <c r="N13" s="338"/>
      <c r="O13" s="338"/>
      <c r="P13" s="338"/>
      <c r="Q13" s="338"/>
      <c r="R13" s="338"/>
      <c r="S13" s="338"/>
      <c r="T13" s="339"/>
      <c r="U13" s="338"/>
      <c r="V13" s="340">
        <f t="shared" si="0"/>
        <v>0</v>
      </c>
    </row>
    <row r="14" spans="1:22" ht="38.25" x14ac:dyDescent="0.25">
      <c r="A14" s="131">
        <v>129</v>
      </c>
      <c r="B14" s="59" t="s">
        <v>89</v>
      </c>
      <c r="C14" s="59" t="s">
        <v>90</v>
      </c>
      <c r="D14" s="59" t="s">
        <v>91</v>
      </c>
      <c r="E14" s="194" t="s">
        <v>1384</v>
      </c>
      <c r="F14" s="111" t="s">
        <v>870</v>
      </c>
      <c r="G14" s="111" t="s">
        <v>92</v>
      </c>
      <c r="H14" s="112">
        <v>44.69</v>
      </c>
      <c r="I14" s="237">
        <f>H14/10</f>
        <v>4.4689999999999994</v>
      </c>
      <c r="J14" s="337"/>
      <c r="K14" s="338"/>
      <c r="L14" s="338"/>
      <c r="M14" s="338"/>
      <c r="N14" s="338"/>
      <c r="O14" s="338"/>
      <c r="P14" s="338"/>
      <c r="Q14" s="338"/>
      <c r="R14" s="338"/>
      <c r="S14" s="338"/>
      <c r="T14" s="339"/>
      <c r="U14" s="338"/>
      <c r="V14" s="340">
        <f t="shared" si="0"/>
        <v>0</v>
      </c>
    </row>
    <row r="15" spans="1:22" ht="26.25" x14ac:dyDescent="0.25">
      <c r="A15" s="131">
        <v>130</v>
      </c>
      <c r="B15" s="59" t="s">
        <v>93</v>
      </c>
      <c r="C15" s="59" t="s">
        <v>1452</v>
      </c>
      <c r="D15" s="59" t="s">
        <v>94</v>
      </c>
      <c r="E15" s="194" t="s">
        <v>1385</v>
      </c>
      <c r="F15" s="111" t="s">
        <v>874</v>
      </c>
      <c r="G15" s="111" t="s">
        <v>875</v>
      </c>
      <c r="H15" s="112">
        <v>72.739999999999995</v>
      </c>
      <c r="I15" s="237">
        <f>H15/150</f>
        <v>0.48493333333333327</v>
      </c>
      <c r="J15" s="337"/>
      <c r="K15" s="338"/>
      <c r="L15" s="338"/>
      <c r="M15" s="338"/>
      <c r="N15" s="338"/>
      <c r="O15" s="338"/>
      <c r="P15" s="338"/>
      <c r="Q15" s="338"/>
      <c r="R15" s="338"/>
      <c r="S15" s="338"/>
      <c r="T15" s="339"/>
      <c r="U15" s="338"/>
      <c r="V15" s="340">
        <f t="shared" si="0"/>
        <v>0</v>
      </c>
    </row>
    <row r="16" spans="1:22" ht="38.25" x14ac:dyDescent="0.25">
      <c r="A16" s="131">
        <v>131</v>
      </c>
      <c r="B16" s="59" t="s">
        <v>96</v>
      </c>
      <c r="C16" s="59" t="s">
        <v>1453</v>
      </c>
      <c r="D16" s="59" t="s">
        <v>97</v>
      </c>
      <c r="E16" s="194" t="s">
        <v>1375</v>
      </c>
      <c r="F16" s="111" t="s">
        <v>876</v>
      </c>
      <c r="G16" s="111" t="s">
        <v>877</v>
      </c>
      <c r="H16" s="112">
        <v>27.33</v>
      </c>
      <c r="I16" s="237">
        <f>H16/72</f>
        <v>0.37958333333333333</v>
      </c>
      <c r="J16" s="337"/>
      <c r="K16" s="338"/>
      <c r="L16" s="338"/>
      <c r="M16" s="338"/>
      <c r="N16" s="338"/>
      <c r="O16" s="338"/>
      <c r="P16" s="338"/>
      <c r="Q16" s="338"/>
      <c r="R16" s="338"/>
      <c r="S16" s="338"/>
      <c r="T16" s="339"/>
      <c r="U16" s="338"/>
      <c r="V16" s="340">
        <f t="shared" si="0"/>
        <v>0</v>
      </c>
    </row>
    <row r="17" spans="1:22" ht="15.75" x14ac:dyDescent="0.25">
      <c r="A17" s="131">
        <v>137</v>
      </c>
      <c r="B17" s="59" t="s">
        <v>111</v>
      </c>
      <c r="C17" s="59" t="s">
        <v>112</v>
      </c>
      <c r="D17" s="59" t="s">
        <v>113</v>
      </c>
      <c r="E17" s="194"/>
      <c r="F17" s="111" t="s">
        <v>881</v>
      </c>
      <c r="G17" s="111" t="s">
        <v>882</v>
      </c>
      <c r="H17" s="112">
        <v>13.25</v>
      </c>
      <c r="I17" s="237">
        <f>H17/5</f>
        <v>2.65</v>
      </c>
      <c r="J17" s="337"/>
      <c r="K17" s="338"/>
      <c r="L17" s="338"/>
      <c r="M17" s="338"/>
      <c r="N17" s="338"/>
      <c r="O17" s="338"/>
      <c r="P17" s="338"/>
      <c r="Q17" s="338"/>
      <c r="R17" s="338"/>
      <c r="S17" s="338"/>
      <c r="T17" s="339"/>
      <c r="U17" s="338"/>
      <c r="V17" s="340">
        <f t="shared" si="0"/>
        <v>0</v>
      </c>
    </row>
    <row r="18" spans="1:22" ht="25.5" x14ac:dyDescent="0.25">
      <c r="A18" s="131">
        <v>138</v>
      </c>
      <c r="B18" s="59" t="s">
        <v>115</v>
      </c>
      <c r="C18" s="69" t="s">
        <v>1459</v>
      </c>
      <c r="D18" s="69"/>
      <c r="E18" s="194"/>
      <c r="F18" s="111" t="s">
        <v>883</v>
      </c>
      <c r="G18" s="111" t="s">
        <v>884</v>
      </c>
      <c r="H18" s="112" t="s">
        <v>1539</v>
      </c>
      <c r="I18" s="237" t="s">
        <v>1541</v>
      </c>
      <c r="J18" s="337"/>
      <c r="K18" s="338"/>
      <c r="L18" s="338"/>
      <c r="M18" s="338"/>
      <c r="N18" s="338"/>
      <c r="O18" s="338"/>
      <c r="P18" s="338"/>
      <c r="Q18" s="338"/>
      <c r="R18" s="338"/>
      <c r="S18" s="338"/>
      <c r="T18" s="339"/>
      <c r="U18" s="338"/>
      <c r="V18" s="340">
        <f t="shared" si="0"/>
        <v>0</v>
      </c>
    </row>
    <row r="19" spans="1:22" ht="25.5" x14ac:dyDescent="0.25">
      <c r="A19" s="131">
        <v>151</v>
      </c>
      <c r="B19" s="59" t="s">
        <v>136</v>
      </c>
      <c r="C19" s="59" t="s">
        <v>1465</v>
      </c>
      <c r="D19" s="59" t="s">
        <v>137</v>
      </c>
      <c r="E19" s="194" t="s">
        <v>1385</v>
      </c>
      <c r="F19" s="111" t="s">
        <v>891</v>
      </c>
      <c r="G19" s="111" t="s">
        <v>892</v>
      </c>
      <c r="H19" s="112">
        <v>17.62</v>
      </c>
      <c r="I19" s="237">
        <f>H19/40</f>
        <v>0.4405</v>
      </c>
      <c r="J19" s="337"/>
      <c r="K19" s="338"/>
      <c r="L19" s="338"/>
      <c r="M19" s="338"/>
      <c r="N19" s="338"/>
      <c r="O19" s="338"/>
      <c r="P19" s="338"/>
      <c r="Q19" s="338"/>
      <c r="R19" s="338"/>
      <c r="S19" s="338"/>
      <c r="T19" s="339"/>
      <c r="U19" s="338"/>
      <c r="V19" s="340">
        <f t="shared" si="0"/>
        <v>0</v>
      </c>
    </row>
    <row r="20" spans="1:22" ht="26.25" x14ac:dyDescent="0.25">
      <c r="A20" s="131">
        <v>156</v>
      </c>
      <c r="B20" s="59" t="s">
        <v>154</v>
      </c>
      <c r="C20" s="69" t="s">
        <v>1466</v>
      </c>
      <c r="D20" s="59" t="s">
        <v>155</v>
      </c>
      <c r="E20" s="194"/>
      <c r="F20" s="111" t="s">
        <v>895</v>
      </c>
      <c r="G20" s="111" t="s">
        <v>896</v>
      </c>
      <c r="H20" s="112" t="s">
        <v>897</v>
      </c>
      <c r="I20" s="237" t="s">
        <v>1543</v>
      </c>
      <c r="J20" s="337"/>
      <c r="K20" s="338"/>
      <c r="L20" s="338"/>
      <c r="M20" s="338"/>
      <c r="N20" s="338"/>
      <c r="O20" s="338"/>
      <c r="P20" s="338"/>
      <c r="Q20" s="338"/>
      <c r="R20" s="338"/>
      <c r="S20" s="338"/>
      <c r="T20" s="339"/>
      <c r="U20" s="338"/>
      <c r="V20" s="340">
        <f t="shared" si="0"/>
        <v>0</v>
      </c>
    </row>
    <row r="21" spans="1:22" ht="25.5" x14ac:dyDescent="0.25">
      <c r="A21" s="131">
        <v>157</v>
      </c>
      <c r="B21" s="59" t="s">
        <v>157</v>
      </c>
      <c r="C21" s="69" t="s">
        <v>1467</v>
      </c>
      <c r="D21" s="59" t="s">
        <v>158</v>
      </c>
      <c r="E21" s="194"/>
      <c r="F21" s="111" t="s">
        <v>898</v>
      </c>
      <c r="G21" s="111" t="s">
        <v>899</v>
      </c>
      <c r="H21" s="112">
        <v>28.2</v>
      </c>
      <c r="I21" s="237">
        <f>H21/6</f>
        <v>4.7</v>
      </c>
      <c r="J21" s="337"/>
      <c r="K21" s="338"/>
      <c r="L21" s="338"/>
      <c r="M21" s="338"/>
      <c r="N21" s="338"/>
      <c r="O21" s="338"/>
      <c r="P21" s="338"/>
      <c r="Q21" s="338"/>
      <c r="R21" s="338"/>
      <c r="S21" s="338"/>
      <c r="T21" s="339"/>
      <c r="U21" s="338"/>
      <c r="V21" s="340">
        <f t="shared" si="0"/>
        <v>0</v>
      </c>
    </row>
    <row r="22" spans="1:22" ht="25.5" x14ac:dyDescent="0.25">
      <c r="A22" s="131">
        <v>158</v>
      </c>
      <c r="B22" s="59" t="s">
        <v>157</v>
      </c>
      <c r="C22" s="69" t="s">
        <v>1468</v>
      </c>
      <c r="D22" s="59" t="s">
        <v>158</v>
      </c>
      <c r="E22" s="194"/>
      <c r="F22" s="111" t="s">
        <v>898</v>
      </c>
      <c r="G22" s="111" t="s">
        <v>899</v>
      </c>
      <c r="H22" s="112">
        <v>28.2</v>
      </c>
      <c r="I22" s="237">
        <f>H22/6</f>
        <v>4.7</v>
      </c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9"/>
      <c r="U22" s="338"/>
      <c r="V22" s="340">
        <f t="shared" si="0"/>
        <v>0</v>
      </c>
    </row>
    <row r="23" spans="1:22" ht="15.75" x14ac:dyDescent="0.25">
      <c r="A23" s="261"/>
      <c r="B23" s="255" t="s">
        <v>160</v>
      </c>
      <c r="C23" s="256"/>
      <c r="D23" s="256"/>
      <c r="E23" s="262"/>
      <c r="F23" s="263"/>
      <c r="G23" s="263"/>
      <c r="H23" s="264"/>
      <c r="I23" s="265"/>
      <c r="J23" s="342"/>
      <c r="K23" s="333"/>
      <c r="L23" s="333"/>
      <c r="M23" s="333"/>
      <c r="N23" s="333"/>
      <c r="O23" s="333"/>
      <c r="P23" s="333"/>
      <c r="Q23" s="333"/>
      <c r="R23" s="333"/>
      <c r="S23" s="333"/>
      <c r="T23" s="343"/>
      <c r="U23" s="333"/>
      <c r="V23" s="333">
        <f t="shared" si="0"/>
        <v>0</v>
      </c>
    </row>
    <row r="24" spans="1:22" ht="38.25" x14ac:dyDescent="0.25">
      <c r="A24" s="131">
        <v>202</v>
      </c>
      <c r="B24" s="59" t="s">
        <v>165</v>
      </c>
      <c r="C24" s="59" t="s">
        <v>166</v>
      </c>
      <c r="D24" s="59" t="s">
        <v>167</v>
      </c>
      <c r="E24" s="194"/>
      <c r="F24" s="111"/>
      <c r="G24" s="111" t="s">
        <v>200</v>
      </c>
      <c r="H24" s="112">
        <v>20.9</v>
      </c>
      <c r="I24" s="237">
        <f>H24/6</f>
        <v>3.4833333333333329</v>
      </c>
      <c r="J24" s="337"/>
      <c r="K24" s="338"/>
      <c r="L24" s="338"/>
      <c r="M24" s="338"/>
      <c r="N24" s="338"/>
      <c r="O24" s="338"/>
      <c r="P24" s="338"/>
      <c r="Q24" s="338"/>
      <c r="R24" s="338"/>
      <c r="S24" s="338"/>
      <c r="T24" s="339"/>
      <c r="U24" s="338"/>
      <c r="V24" s="340">
        <f t="shared" si="0"/>
        <v>0</v>
      </c>
    </row>
    <row r="25" spans="1:22" ht="51" x14ac:dyDescent="0.25">
      <c r="A25" s="131">
        <v>208</v>
      </c>
      <c r="B25" s="59" t="s">
        <v>1469</v>
      </c>
      <c r="C25" s="59" t="s">
        <v>187</v>
      </c>
      <c r="D25" s="59" t="s">
        <v>806</v>
      </c>
      <c r="E25" s="194"/>
      <c r="F25" s="111" t="s">
        <v>883</v>
      </c>
      <c r="G25" s="111" t="s">
        <v>900</v>
      </c>
      <c r="H25" s="112">
        <v>11.81</v>
      </c>
      <c r="I25" s="237">
        <v>0.123</v>
      </c>
      <c r="J25" s="337"/>
      <c r="K25" s="338"/>
      <c r="L25" s="338"/>
      <c r="M25" s="338"/>
      <c r="N25" s="338"/>
      <c r="O25" s="338"/>
      <c r="P25" s="338"/>
      <c r="Q25" s="338"/>
      <c r="R25" s="338"/>
      <c r="S25" s="338"/>
      <c r="T25" s="339"/>
      <c r="U25" s="338"/>
      <c r="V25" s="340">
        <f t="shared" si="0"/>
        <v>0</v>
      </c>
    </row>
    <row r="26" spans="1:22" ht="38.25" x14ac:dyDescent="0.25">
      <c r="A26" s="131">
        <v>209</v>
      </c>
      <c r="B26" s="59" t="s">
        <v>1470</v>
      </c>
      <c r="C26" s="59" t="s">
        <v>190</v>
      </c>
      <c r="D26" s="59" t="s">
        <v>188</v>
      </c>
      <c r="E26" s="194"/>
      <c r="F26" s="111" t="s">
        <v>883</v>
      </c>
      <c r="G26" s="111" t="s">
        <v>900</v>
      </c>
      <c r="H26" s="112">
        <v>10.85</v>
      </c>
      <c r="I26" s="237">
        <v>0.113</v>
      </c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9"/>
      <c r="U26" s="338"/>
      <c r="V26" s="340">
        <f t="shared" si="0"/>
        <v>0</v>
      </c>
    </row>
    <row r="27" spans="1:22" ht="38.25" x14ac:dyDescent="0.25">
      <c r="A27" s="131">
        <v>210</v>
      </c>
      <c r="B27" s="59" t="s">
        <v>1471</v>
      </c>
      <c r="C27" s="59" t="s">
        <v>191</v>
      </c>
      <c r="D27" s="59" t="s">
        <v>188</v>
      </c>
      <c r="E27" s="194"/>
      <c r="F27" s="111" t="s">
        <v>883</v>
      </c>
      <c r="G27" s="111" t="s">
        <v>900</v>
      </c>
      <c r="H27" s="112">
        <v>15.33</v>
      </c>
      <c r="I27" s="237">
        <f>H27/96</f>
        <v>0.15968750000000001</v>
      </c>
      <c r="J27" s="337"/>
      <c r="K27" s="338"/>
      <c r="L27" s="338"/>
      <c r="M27" s="338"/>
      <c r="N27" s="338"/>
      <c r="O27" s="338"/>
      <c r="P27" s="338"/>
      <c r="Q27" s="338"/>
      <c r="R27" s="338"/>
      <c r="S27" s="338"/>
      <c r="T27" s="339"/>
      <c r="U27" s="338"/>
      <c r="V27" s="340">
        <f t="shared" si="0"/>
        <v>0</v>
      </c>
    </row>
    <row r="28" spans="1:22" ht="38.25" x14ac:dyDescent="0.25">
      <c r="A28" s="131">
        <v>211</v>
      </c>
      <c r="B28" s="59" t="s">
        <v>1472</v>
      </c>
      <c r="C28" s="59" t="s">
        <v>192</v>
      </c>
      <c r="D28" s="59" t="s">
        <v>188</v>
      </c>
      <c r="E28" s="194"/>
      <c r="F28" s="111" t="s">
        <v>883</v>
      </c>
      <c r="G28" s="111" t="s">
        <v>900</v>
      </c>
      <c r="H28" s="112">
        <v>13.27</v>
      </c>
      <c r="I28" s="237">
        <f>H28/96</f>
        <v>0.13822916666666665</v>
      </c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9"/>
      <c r="U28" s="338"/>
      <c r="V28" s="340">
        <f t="shared" si="0"/>
        <v>0</v>
      </c>
    </row>
    <row r="29" spans="1:22" ht="38.25" x14ac:dyDescent="0.25">
      <c r="A29" s="131">
        <v>212</v>
      </c>
      <c r="B29" s="59" t="s">
        <v>1473</v>
      </c>
      <c r="C29" s="59" t="s">
        <v>187</v>
      </c>
      <c r="D29" s="59" t="s">
        <v>188</v>
      </c>
      <c r="E29" s="194"/>
      <c r="F29" s="111" t="s">
        <v>883</v>
      </c>
      <c r="G29" s="111" t="s">
        <v>900</v>
      </c>
      <c r="H29" s="112">
        <v>13.63</v>
      </c>
      <c r="I29" s="237">
        <f>H29/96</f>
        <v>0.14197916666666668</v>
      </c>
      <c r="J29" s="337"/>
      <c r="K29" s="338"/>
      <c r="L29" s="338"/>
      <c r="M29" s="338"/>
      <c r="N29" s="338"/>
      <c r="O29" s="338"/>
      <c r="P29" s="338"/>
      <c r="Q29" s="338"/>
      <c r="R29" s="338"/>
      <c r="S29" s="338"/>
      <c r="T29" s="339"/>
      <c r="U29" s="338"/>
      <c r="V29" s="340">
        <f t="shared" si="0"/>
        <v>0</v>
      </c>
    </row>
    <row r="30" spans="1:22" ht="38.25" x14ac:dyDescent="0.25">
      <c r="A30" s="131">
        <v>219</v>
      </c>
      <c r="B30" s="59" t="s">
        <v>201</v>
      </c>
      <c r="C30" s="59" t="s">
        <v>202</v>
      </c>
      <c r="D30" s="59" t="s">
        <v>203</v>
      </c>
      <c r="E30" s="194"/>
      <c r="F30" s="111" t="s">
        <v>883</v>
      </c>
      <c r="G30" s="111" t="s">
        <v>200</v>
      </c>
      <c r="H30" s="112">
        <v>36.25</v>
      </c>
      <c r="I30" s="237">
        <f>H30/6</f>
        <v>6.041666666666667</v>
      </c>
      <c r="J30" s="337"/>
      <c r="K30" s="338"/>
      <c r="L30" s="338"/>
      <c r="M30" s="338"/>
      <c r="N30" s="338"/>
      <c r="O30" s="338"/>
      <c r="P30" s="338"/>
      <c r="Q30" s="338"/>
      <c r="R30" s="338"/>
      <c r="S30" s="338"/>
      <c r="T30" s="339"/>
      <c r="U30" s="338"/>
      <c r="V30" s="340">
        <f t="shared" si="0"/>
        <v>0</v>
      </c>
    </row>
    <row r="31" spans="1:22" ht="38.25" x14ac:dyDescent="0.25">
      <c r="A31" s="131">
        <v>221</v>
      </c>
      <c r="B31" s="59" t="s">
        <v>207</v>
      </c>
      <c r="C31" s="59" t="s">
        <v>208</v>
      </c>
      <c r="D31" s="59" t="s">
        <v>209</v>
      </c>
      <c r="E31" s="194"/>
      <c r="F31" s="111" t="s">
        <v>883</v>
      </c>
      <c r="G31" s="111" t="s">
        <v>200</v>
      </c>
      <c r="H31" s="112">
        <v>36.25</v>
      </c>
      <c r="I31" s="237"/>
      <c r="J31" s="337"/>
      <c r="K31" s="338"/>
      <c r="L31" s="338"/>
      <c r="M31" s="338"/>
      <c r="N31" s="338"/>
      <c r="O31" s="338"/>
      <c r="P31" s="338"/>
      <c r="Q31" s="338"/>
      <c r="R31" s="338"/>
      <c r="S31" s="338"/>
      <c r="T31" s="339"/>
      <c r="U31" s="338"/>
      <c r="V31" s="340">
        <f t="shared" si="0"/>
        <v>0</v>
      </c>
    </row>
    <row r="32" spans="1:22" ht="38.25" x14ac:dyDescent="0.25">
      <c r="A32" s="131">
        <v>222</v>
      </c>
      <c r="B32" s="59" t="s">
        <v>210</v>
      </c>
      <c r="C32" s="59" t="s">
        <v>202</v>
      </c>
      <c r="D32" s="59" t="s">
        <v>203</v>
      </c>
      <c r="E32" s="194"/>
      <c r="F32" s="111" t="s">
        <v>883</v>
      </c>
      <c r="G32" s="111" t="s">
        <v>200</v>
      </c>
      <c r="H32" s="112">
        <v>36.25</v>
      </c>
      <c r="I32" s="237"/>
      <c r="J32" s="337"/>
      <c r="K32" s="338"/>
      <c r="L32" s="338"/>
      <c r="M32" s="338"/>
      <c r="N32" s="338"/>
      <c r="O32" s="338"/>
      <c r="P32" s="338"/>
      <c r="Q32" s="338"/>
      <c r="R32" s="338"/>
      <c r="S32" s="338"/>
      <c r="T32" s="339"/>
      <c r="U32" s="338"/>
      <c r="V32" s="340">
        <f t="shared" si="0"/>
        <v>0</v>
      </c>
    </row>
    <row r="33" spans="1:22" ht="15.75" x14ac:dyDescent="0.25">
      <c r="A33" s="131">
        <v>225</v>
      </c>
      <c r="B33" s="59" t="s">
        <v>214</v>
      </c>
      <c r="C33" s="59" t="s">
        <v>215</v>
      </c>
      <c r="D33" s="59" t="s">
        <v>216</v>
      </c>
      <c r="E33" s="194"/>
      <c r="F33" s="111" t="s">
        <v>907</v>
      </c>
      <c r="G33" s="111" t="s">
        <v>116</v>
      </c>
      <c r="H33" s="112">
        <v>35.67</v>
      </c>
      <c r="I33" s="237">
        <f>H33/30</f>
        <v>1.1890000000000001</v>
      </c>
      <c r="J33" s="337"/>
      <c r="K33" s="338"/>
      <c r="L33" s="338"/>
      <c r="M33" s="338"/>
      <c r="N33" s="338"/>
      <c r="O33" s="338"/>
      <c r="P33" s="338"/>
      <c r="Q33" s="338"/>
      <c r="R33" s="338"/>
      <c r="S33" s="338"/>
      <c r="T33" s="339"/>
      <c r="U33" s="338"/>
      <c r="V33" s="340">
        <f t="shared" si="0"/>
        <v>0</v>
      </c>
    </row>
    <row r="34" spans="1:22" ht="15.75" x14ac:dyDescent="0.25">
      <c r="A34" s="131">
        <v>226</v>
      </c>
      <c r="B34" s="59" t="s">
        <v>218</v>
      </c>
      <c r="C34" s="59"/>
      <c r="D34" s="59" t="s">
        <v>219</v>
      </c>
      <c r="E34" s="194"/>
      <c r="F34" s="111" t="s">
        <v>908</v>
      </c>
      <c r="G34" s="111" t="s">
        <v>909</v>
      </c>
      <c r="H34" s="112">
        <v>3.69</v>
      </c>
      <c r="I34" s="237">
        <f>H34/24</f>
        <v>0.15375</v>
      </c>
      <c r="J34" s="337"/>
      <c r="K34" s="338"/>
      <c r="L34" s="338"/>
      <c r="M34" s="338"/>
      <c r="N34" s="338"/>
      <c r="O34" s="338"/>
      <c r="P34" s="338"/>
      <c r="Q34" s="338"/>
      <c r="R34" s="338"/>
      <c r="S34" s="338"/>
      <c r="T34" s="339"/>
      <c r="U34" s="338"/>
      <c r="V34" s="340">
        <f t="shared" si="0"/>
        <v>0</v>
      </c>
    </row>
    <row r="35" spans="1:22" ht="15.75" x14ac:dyDescent="0.25">
      <c r="A35" s="254"/>
      <c r="B35" s="255" t="s">
        <v>221</v>
      </c>
      <c r="C35" s="256"/>
      <c r="D35" s="256"/>
      <c r="E35" s="257"/>
      <c r="F35" s="258"/>
      <c r="G35" s="258"/>
      <c r="H35" s="259"/>
      <c r="I35" s="260"/>
      <c r="J35" s="334"/>
      <c r="K35" s="335"/>
      <c r="L35" s="335"/>
      <c r="M35" s="335"/>
      <c r="N35" s="335"/>
      <c r="O35" s="335"/>
      <c r="P35" s="335"/>
      <c r="Q35" s="335"/>
      <c r="R35" s="335"/>
      <c r="S35" s="335"/>
      <c r="T35" s="336"/>
      <c r="U35" s="335"/>
      <c r="V35" s="335">
        <f t="shared" si="0"/>
        <v>0</v>
      </c>
    </row>
    <row r="36" spans="1:22" ht="15.75" x14ac:dyDescent="0.25">
      <c r="A36" s="131">
        <v>304</v>
      </c>
      <c r="B36" s="59" t="s">
        <v>230</v>
      </c>
      <c r="C36" s="59" t="s">
        <v>231</v>
      </c>
      <c r="D36" s="59" t="s">
        <v>232</v>
      </c>
      <c r="E36" s="194"/>
      <c r="F36" s="111" t="s">
        <v>910</v>
      </c>
      <c r="G36" s="111" t="s">
        <v>911</v>
      </c>
      <c r="H36" s="112">
        <v>23.52</v>
      </c>
      <c r="I36" s="237">
        <f t="shared" ref="I36:I37" si="1">H36/6</f>
        <v>3.92</v>
      </c>
      <c r="J36" s="337"/>
      <c r="K36" s="338"/>
      <c r="L36" s="338"/>
      <c r="M36" s="338"/>
      <c r="N36" s="338"/>
      <c r="O36" s="338"/>
      <c r="P36" s="338"/>
      <c r="Q36" s="338"/>
      <c r="R36" s="338"/>
      <c r="S36" s="338"/>
      <c r="T36" s="339"/>
      <c r="U36" s="338"/>
      <c r="V36" s="340">
        <f t="shared" si="0"/>
        <v>0</v>
      </c>
    </row>
    <row r="37" spans="1:22" ht="25.5" x14ac:dyDescent="0.25">
      <c r="A37" s="131">
        <v>305</v>
      </c>
      <c r="B37" s="59" t="s">
        <v>234</v>
      </c>
      <c r="C37" s="59" t="s">
        <v>235</v>
      </c>
      <c r="D37" s="59" t="s">
        <v>236</v>
      </c>
      <c r="E37" s="194"/>
      <c r="F37" s="111" t="s">
        <v>910</v>
      </c>
      <c r="G37" s="111" t="s">
        <v>912</v>
      </c>
      <c r="H37" s="112">
        <v>23.52</v>
      </c>
      <c r="I37" s="237">
        <f t="shared" si="1"/>
        <v>3.92</v>
      </c>
      <c r="J37" s="337"/>
      <c r="K37" s="338"/>
      <c r="L37" s="338"/>
      <c r="M37" s="338"/>
      <c r="N37" s="338"/>
      <c r="O37" s="338"/>
      <c r="P37" s="338"/>
      <c r="Q37" s="338"/>
      <c r="R37" s="338"/>
      <c r="S37" s="338"/>
      <c r="T37" s="339"/>
      <c r="U37" s="338"/>
      <c r="V37" s="340">
        <f t="shared" si="0"/>
        <v>0</v>
      </c>
    </row>
    <row r="38" spans="1:22" ht="25.5" x14ac:dyDescent="0.25">
      <c r="A38" s="131">
        <v>307</v>
      </c>
      <c r="B38" s="59" t="s">
        <v>241</v>
      </c>
      <c r="C38" s="59" t="s">
        <v>242</v>
      </c>
      <c r="D38" s="59" t="s">
        <v>216</v>
      </c>
      <c r="E38" s="194"/>
      <c r="F38" s="111" t="s">
        <v>883</v>
      </c>
      <c r="G38" s="111" t="s">
        <v>913</v>
      </c>
      <c r="H38" s="112">
        <v>14.2</v>
      </c>
      <c r="I38" s="237">
        <f>H38/20</f>
        <v>0.71</v>
      </c>
      <c r="J38" s="337"/>
      <c r="K38" s="338"/>
      <c r="L38" s="338"/>
      <c r="M38" s="338"/>
      <c r="N38" s="338"/>
      <c r="O38" s="338"/>
      <c r="P38" s="338"/>
      <c r="Q38" s="338"/>
      <c r="R38" s="338"/>
      <c r="S38" s="338"/>
      <c r="T38" s="339"/>
      <c r="U38" s="338"/>
      <c r="V38" s="340">
        <f t="shared" si="0"/>
        <v>0</v>
      </c>
    </row>
    <row r="39" spans="1:22" ht="15.75" x14ac:dyDescent="0.25">
      <c r="A39" s="131">
        <v>308</v>
      </c>
      <c r="B39" s="59" t="s">
        <v>243</v>
      </c>
      <c r="C39" s="59"/>
      <c r="D39" s="59" t="s">
        <v>216</v>
      </c>
      <c r="E39" s="194"/>
      <c r="F39" s="111" t="s">
        <v>907</v>
      </c>
      <c r="G39" s="111" t="s">
        <v>914</v>
      </c>
      <c r="H39" s="112">
        <v>25.8</v>
      </c>
      <c r="I39" s="237">
        <f>H39/24</f>
        <v>1.075</v>
      </c>
      <c r="J39" s="337"/>
      <c r="K39" s="338"/>
      <c r="L39" s="338"/>
      <c r="M39" s="338"/>
      <c r="N39" s="338"/>
      <c r="O39" s="338"/>
      <c r="P39" s="338"/>
      <c r="Q39" s="338"/>
      <c r="R39" s="338"/>
      <c r="S39" s="338"/>
      <c r="T39" s="339"/>
      <c r="U39" s="338"/>
      <c r="V39" s="340">
        <f t="shared" si="0"/>
        <v>0</v>
      </c>
    </row>
    <row r="40" spans="1:22" ht="15.75" x14ac:dyDescent="0.25">
      <c r="A40" s="131">
        <v>309</v>
      </c>
      <c r="B40" s="59" t="s">
        <v>244</v>
      </c>
      <c r="C40" s="59" t="s">
        <v>245</v>
      </c>
      <c r="D40" s="59" t="s">
        <v>246</v>
      </c>
      <c r="E40" s="194"/>
      <c r="F40" s="111" t="s">
        <v>883</v>
      </c>
      <c r="G40" s="111" t="s">
        <v>200</v>
      </c>
      <c r="H40" s="112">
        <v>47.88</v>
      </c>
      <c r="I40" s="237">
        <f>H40/6</f>
        <v>7.98</v>
      </c>
      <c r="J40" s="337"/>
      <c r="K40" s="338"/>
      <c r="L40" s="338"/>
      <c r="M40" s="338"/>
      <c r="N40" s="338"/>
      <c r="O40" s="338"/>
      <c r="P40" s="338"/>
      <c r="Q40" s="338"/>
      <c r="R40" s="338"/>
      <c r="S40" s="338"/>
      <c r="T40" s="339"/>
      <c r="U40" s="338"/>
      <c r="V40" s="340">
        <f t="shared" si="0"/>
        <v>0</v>
      </c>
    </row>
    <row r="41" spans="1:22" ht="25.5" x14ac:dyDescent="0.25">
      <c r="A41" s="131">
        <v>311</v>
      </c>
      <c r="B41" s="59" t="s">
        <v>251</v>
      </c>
      <c r="C41" s="59" t="s">
        <v>252</v>
      </c>
      <c r="D41" s="75" t="s">
        <v>216</v>
      </c>
      <c r="E41" s="194"/>
      <c r="F41" s="111" t="s">
        <v>883</v>
      </c>
      <c r="G41" s="111" t="s">
        <v>913</v>
      </c>
      <c r="H41" s="112">
        <v>14.58</v>
      </c>
      <c r="I41" s="237">
        <f>H41/20</f>
        <v>0.72899999999999998</v>
      </c>
      <c r="J41" s="337"/>
      <c r="K41" s="338"/>
      <c r="L41" s="338"/>
      <c r="M41" s="338"/>
      <c r="N41" s="338"/>
      <c r="O41" s="338"/>
      <c r="P41" s="338"/>
      <c r="Q41" s="338"/>
      <c r="R41" s="338"/>
      <c r="S41" s="338"/>
      <c r="T41" s="339"/>
      <c r="U41" s="338"/>
      <c r="V41" s="340">
        <f t="shared" si="0"/>
        <v>0</v>
      </c>
    </row>
    <row r="42" spans="1:22" ht="15.75" x14ac:dyDescent="0.25">
      <c r="A42" s="131">
        <v>312</v>
      </c>
      <c r="B42" s="59" t="s">
        <v>253</v>
      </c>
      <c r="C42" s="59" t="s">
        <v>254</v>
      </c>
      <c r="D42" s="59" t="s">
        <v>246</v>
      </c>
      <c r="E42" s="194"/>
      <c r="F42" s="111" t="s">
        <v>917</v>
      </c>
      <c r="G42" s="111" t="s">
        <v>918</v>
      </c>
      <c r="H42" s="112">
        <v>35.39</v>
      </c>
      <c r="I42" s="237">
        <f>H42/12</f>
        <v>2.9491666666666667</v>
      </c>
      <c r="J42" s="337"/>
      <c r="K42" s="338"/>
      <c r="L42" s="338"/>
      <c r="M42" s="338"/>
      <c r="N42" s="338"/>
      <c r="O42" s="338"/>
      <c r="P42" s="338"/>
      <c r="Q42" s="338"/>
      <c r="R42" s="338"/>
      <c r="S42" s="338"/>
      <c r="T42" s="339"/>
      <c r="U42" s="338"/>
      <c r="V42" s="340">
        <f t="shared" si="0"/>
        <v>0</v>
      </c>
    </row>
    <row r="43" spans="1:22" ht="15.75" x14ac:dyDescent="0.25">
      <c r="A43" s="131">
        <v>313</v>
      </c>
      <c r="B43" s="59" t="s">
        <v>256</v>
      </c>
      <c r="C43" s="59" t="s">
        <v>257</v>
      </c>
      <c r="D43" s="59" t="s">
        <v>246</v>
      </c>
      <c r="E43" s="194"/>
      <c r="F43" s="111" t="s">
        <v>917</v>
      </c>
      <c r="G43" s="111" t="s">
        <v>919</v>
      </c>
      <c r="H43" s="112">
        <v>29.67</v>
      </c>
      <c r="I43" s="237">
        <f>H43/4</f>
        <v>7.4175000000000004</v>
      </c>
      <c r="J43" s="337"/>
      <c r="K43" s="338"/>
      <c r="L43" s="338"/>
      <c r="M43" s="338"/>
      <c r="N43" s="338"/>
      <c r="O43" s="338"/>
      <c r="P43" s="338"/>
      <c r="Q43" s="338"/>
      <c r="R43" s="338"/>
      <c r="S43" s="338"/>
      <c r="T43" s="339"/>
      <c r="U43" s="338"/>
      <c r="V43" s="340">
        <f t="shared" si="0"/>
        <v>0</v>
      </c>
    </row>
    <row r="44" spans="1:22" ht="25.5" x14ac:dyDescent="0.25">
      <c r="A44" s="131">
        <v>314</v>
      </c>
      <c r="B44" s="59" t="s">
        <v>259</v>
      </c>
      <c r="C44" s="59" t="s">
        <v>260</v>
      </c>
      <c r="D44" s="59" t="s">
        <v>261</v>
      </c>
      <c r="E44" s="194"/>
      <c r="F44" s="111" t="s">
        <v>920</v>
      </c>
      <c r="G44" s="111" t="s">
        <v>921</v>
      </c>
      <c r="H44" s="112">
        <v>34.67</v>
      </c>
      <c r="I44" s="237">
        <f>H44/6</f>
        <v>5.7783333333333333</v>
      </c>
      <c r="J44" s="337"/>
      <c r="K44" s="338"/>
      <c r="L44" s="338"/>
      <c r="M44" s="338"/>
      <c r="N44" s="338"/>
      <c r="O44" s="338"/>
      <c r="P44" s="338"/>
      <c r="Q44" s="338"/>
      <c r="R44" s="338"/>
      <c r="S44" s="338"/>
      <c r="T44" s="339"/>
      <c r="U44" s="338"/>
      <c r="V44" s="340">
        <f t="shared" si="0"/>
        <v>0</v>
      </c>
    </row>
    <row r="45" spans="1:22" ht="25.5" x14ac:dyDescent="0.25">
      <c r="A45" s="131">
        <v>315</v>
      </c>
      <c r="B45" s="59" t="s">
        <v>263</v>
      </c>
      <c r="C45" s="59" t="s">
        <v>264</v>
      </c>
      <c r="D45" s="59" t="s">
        <v>265</v>
      </c>
      <c r="E45" s="194"/>
      <c r="F45" s="111" t="s">
        <v>922</v>
      </c>
      <c r="G45" s="111" t="s">
        <v>266</v>
      </c>
      <c r="H45" s="112">
        <v>14.87</v>
      </c>
      <c r="I45" s="237">
        <f>H45/27</f>
        <v>0.55074074074074075</v>
      </c>
      <c r="J45" s="337"/>
      <c r="K45" s="338"/>
      <c r="L45" s="338"/>
      <c r="M45" s="338"/>
      <c r="N45" s="338"/>
      <c r="O45" s="338"/>
      <c r="P45" s="338"/>
      <c r="Q45" s="338"/>
      <c r="R45" s="338"/>
      <c r="S45" s="338"/>
      <c r="T45" s="339"/>
      <c r="U45" s="338"/>
      <c r="V45" s="340">
        <f t="shared" si="0"/>
        <v>0</v>
      </c>
    </row>
    <row r="46" spans="1:22" ht="25.5" x14ac:dyDescent="0.25">
      <c r="A46" s="131">
        <v>316</v>
      </c>
      <c r="B46" s="59" t="s">
        <v>263</v>
      </c>
      <c r="C46" s="59" t="s">
        <v>267</v>
      </c>
      <c r="D46" s="59" t="s">
        <v>268</v>
      </c>
      <c r="E46" s="194"/>
      <c r="F46" s="111" t="s">
        <v>923</v>
      </c>
      <c r="G46" s="111" t="s">
        <v>266</v>
      </c>
      <c r="H46" s="112">
        <v>20.72</v>
      </c>
      <c r="I46" s="237">
        <f>H46/27</f>
        <v>0.76740740740740732</v>
      </c>
      <c r="J46" s="337"/>
      <c r="K46" s="338"/>
      <c r="L46" s="338"/>
      <c r="M46" s="338"/>
      <c r="N46" s="338"/>
      <c r="O46" s="338"/>
      <c r="P46" s="338"/>
      <c r="Q46" s="338"/>
      <c r="R46" s="338"/>
      <c r="S46" s="338"/>
      <c r="T46" s="339"/>
      <c r="U46" s="338"/>
      <c r="V46" s="340">
        <f t="shared" si="0"/>
        <v>0</v>
      </c>
    </row>
    <row r="47" spans="1:22" ht="76.5" x14ac:dyDescent="0.25">
      <c r="A47" s="131">
        <v>317</v>
      </c>
      <c r="B47" s="59" t="s">
        <v>269</v>
      </c>
      <c r="C47" s="59" t="s">
        <v>270</v>
      </c>
      <c r="D47" s="59" t="s">
        <v>271</v>
      </c>
      <c r="E47" s="194"/>
      <c r="F47" s="111" t="s">
        <v>920</v>
      </c>
      <c r="G47" s="111" t="s">
        <v>924</v>
      </c>
      <c r="H47" s="112">
        <v>35.9</v>
      </c>
      <c r="I47" s="237">
        <f>H47/33</f>
        <v>1.0878787878787879</v>
      </c>
      <c r="J47" s="337"/>
      <c r="K47" s="338"/>
      <c r="L47" s="338"/>
      <c r="M47" s="338"/>
      <c r="N47" s="338"/>
      <c r="O47" s="338"/>
      <c r="P47" s="338"/>
      <c r="Q47" s="338"/>
      <c r="R47" s="338"/>
      <c r="S47" s="338"/>
      <c r="T47" s="339"/>
      <c r="U47" s="338"/>
      <c r="V47" s="340">
        <f t="shared" si="0"/>
        <v>0</v>
      </c>
    </row>
    <row r="48" spans="1:22" ht="15.75" x14ac:dyDescent="0.25">
      <c r="A48" s="131">
        <v>318</v>
      </c>
      <c r="B48" s="59" t="s">
        <v>269</v>
      </c>
      <c r="C48" s="59" t="s">
        <v>273</v>
      </c>
      <c r="D48" s="59" t="s">
        <v>274</v>
      </c>
      <c r="E48" s="194"/>
      <c r="F48" s="111" t="s">
        <v>925</v>
      </c>
      <c r="G48" s="111" t="s">
        <v>275</v>
      </c>
      <c r="H48" s="112">
        <v>97.86</v>
      </c>
      <c r="I48" s="237">
        <f>H48/50</f>
        <v>1.9572000000000001</v>
      </c>
      <c r="J48" s="337"/>
      <c r="K48" s="338"/>
      <c r="L48" s="338"/>
      <c r="M48" s="338"/>
      <c r="N48" s="338"/>
      <c r="O48" s="338"/>
      <c r="P48" s="338"/>
      <c r="Q48" s="338"/>
      <c r="R48" s="338"/>
      <c r="S48" s="338"/>
      <c r="T48" s="339"/>
      <c r="U48" s="338"/>
      <c r="V48" s="340">
        <f t="shared" si="0"/>
        <v>0</v>
      </c>
    </row>
    <row r="49" spans="1:22" ht="38.25" x14ac:dyDescent="0.25">
      <c r="A49" s="131">
        <v>319</v>
      </c>
      <c r="B49" s="59" t="s">
        <v>276</v>
      </c>
      <c r="C49" s="59" t="s">
        <v>277</v>
      </c>
      <c r="D49" s="59" t="s">
        <v>278</v>
      </c>
      <c r="E49" s="194"/>
      <c r="F49" s="111" t="s">
        <v>907</v>
      </c>
      <c r="G49" s="111" t="s">
        <v>926</v>
      </c>
      <c r="H49" s="112">
        <v>21.36</v>
      </c>
      <c r="I49" s="237">
        <f>H49/15</f>
        <v>1.4239999999999999</v>
      </c>
      <c r="J49" s="337"/>
      <c r="K49" s="338"/>
      <c r="L49" s="338"/>
      <c r="M49" s="338"/>
      <c r="N49" s="338"/>
      <c r="O49" s="338"/>
      <c r="P49" s="338"/>
      <c r="Q49" s="338"/>
      <c r="R49" s="338"/>
      <c r="S49" s="338"/>
      <c r="T49" s="339"/>
      <c r="U49" s="338"/>
      <c r="V49" s="340">
        <f t="shared" si="0"/>
        <v>0</v>
      </c>
    </row>
    <row r="50" spans="1:22" ht="38.25" x14ac:dyDescent="0.25">
      <c r="A50" s="131">
        <v>320</v>
      </c>
      <c r="B50" s="59" t="s">
        <v>279</v>
      </c>
      <c r="C50" s="59"/>
      <c r="D50" s="59" t="s">
        <v>278</v>
      </c>
      <c r="E50" s="194"/>
      <c r="F50" s="111" t="s">
        <v>907</v>
      </c>
      <c r="G50" s="111" t="s">
        <v>70</v>
      </c>
      <c r="H50" s="112">
        <v>11.19</v>
      </c>
      <c r="I50" s="237">
        <f>H50/20</f>
        <v>0.5595</v>
      </c>
      <c r="J50" s="337"/>
      <c r="K50" s="338"/>
      <c r="L50" s="338"/>
      <c r="M50" s="338"/>
      <c r="N50" s="338"/>
      <c r="O50" s="338"/>
      <c r="P50" s="338"/>
      <c r="Q50" s="338"/>
      <c r="R50" s="338"/>
      <c r="S50" s="338"/>
      <c r="T50" s="339"/>
      <c r="U50" s="338"/>
      <c r="V50" s="340">
        <f t="shared" si="0"/>
        <v>0</v>
      </c>
    </row>
    <row r="51" spans="1:22" ht="25.5" x14ac:dyDescent="0.25">
      <c r="A51" s="131">
        <v>321</v>
      </c>
      <c r="B51" s="59" t="s">
        <v>281</v>
      </c>
      <c r="C51" s="59"/>
      <c r="D51" s="59" t="s">
        <v>282</v>
      </c>
      <c r="E51" s="194"/>
      <c r="F51" s="111" t="s">
        <v>907</v>
      </c>
      <c r="G51" s="111" t="s">
        <v>289</v>
      </c>
      <c r="H51" s="112">
        <v>17.78</v>
      </c>
      <c r="I51" s="237">
        <f>H51/30</f>
        <v>0.59266666666666667</v>
      </c>
      <c r="J51" s="337"/>
      <c r="K51" s="338"/>
      <c r="L51" s="338"/>
      <c r="M51" s="338"/>
      <c r="N51" s="338"/>
      <c r="O51" s="338"/>
      <c r="P51" s="338"/>
      <c r="Q51" s="338"/>
      <c r="R51" s="338"/>
      <c r="S51" s="338"/>
      <c r="T51" s="339"/>
      <c r="U51" s="338"/>
      <c r="V51" s="340">
        <f t="shared" si="0"/>
        <v>0</v>
      </c>
    </row>
    <row r="52" spans="1:22" ht="25.5" x14ac:dyDescent="0.25">
      <c r="A52" s="131">
        <v>327</v>
      </c>
      <c r="B52" s="59" t="s">
        <v>298</v>
      </c>
      <c r="C52" s="59" t="s">
        <v>299</v>
      </c>
      <c r="D52" s="59" t="s">
        <v>297</v>
      </c>
      <c r="E52" s="194"/>
      <c r="F52" s="111" t="s">
        <v>883</v>
      </c>
      <c r="G52" s="111" t="s">
        <v>200</v>
      </c>
      <c r="H52" s="112">
        <v>18.309999999999999</v>
      </c>
      <c r="I52" s="237">
        <f>H52/6</f>
        <v>3.0516666666666663</v>
      </c>
      <c r="J52" s="337"/>
      <c r="K52" s="338"/>
      <c r="L52" s="338"/>
      <c r="M52" s="338"/>
      <c r="N52" s="338"/>
      <c r="O52" s="338"/>
      <c r="P52" s="338"/>
      <c r="Q52" s="338"/>
      <c r="R52" s="338"/>
      <c r="S52" s="338"/>
      <c r="T52" s="339"/>
      <c r="U52" s="338"/>
      <c r="V52" s="340">
        <f t="shared" si="0"/>
        <v>0</v>
      </c>
    </row>
    <row r="53" spans="1:22" ht="76.5" x14ac:dyDescent="0.25">
      <c r="A53" s="131">
        <v>328</v>
      </c>
      <c r="B53" s="59" t="s">
        <v>300</v>
      </c>
      <c r="C53" s="59" t="s">
        <v>301</v>
      </c>
      <c r="D53" s="59" t="s">
        <v>302</v>
      </c>
      <c r="E53" s="194"/>
      <c r="F53" s="111" t="s">
        <v>883</v>
      </c>
      <c r="G53" s="111" t="s">
        <v>913</v>
      </c>
      <c r="H53" s="112">
        <v>14.67</v>
      </c>
      <c r="I53" s="237">
        <f>H53/20</f>
        <v>0.73350000000000004</v>
      </c>
      <c r="J53" s="337"/>
      <c r="K53" s="338"/>
      <c r="L53" s="338"/>
      <c r="M53" s="338"/>
      <c r="N53" s="338"/>
      <c r="O53" s="338"/>
      <c r="P53" s="338"/>
      <c r="Q53" s="338"/>
      <c r="R53" s="338"/>
      <c r="S53" s="338"/>
      <c r="T53" s="339"/>
      <c r="U53" s="338"/>
      <c r="V53" s="340">
        <f t="shared" si="0"/>
        <v>0</v>
      </c>
    </row>
    <row r="54" spans="1:22" ht="51" x14ac:dyDescent="0.25">
      <c r="A54" s="131"/>
      <c r="B54" s="255" t="s">
        <v>847</v>
      </c>
      <c r="C54" s="255" t="s">
        <v>305</v>
      </c>
      <c r="D54" s="255"/>
      <c r="E54" s="245" t="s">
        <v>845</v>
      </c>
      <c r="F54" s="245" t="s">
        <v>837</v>
      </c>
      <c r="G54" s="245" t="s">
        <v>838</v>
      </c>
      <c r="H54" s="266" t="s">
        <v>839</v>
      </c>
      <c r="I54" s="267" t="s">
        <v>846</v>
      </c>
      <c r="J54" s="334"/>
      <c r="K54" s="335"/>
      <c r="L54" s="335"/>
      <c r="M54" s="335"/>
      <c r="N54" s="335"/>
      <c r="O54" s="335"/>
      <c r="P54" s="335"/>
      <c r="Q54" s="335"/>
      <c r="R54" s="335"/>
      <c r="S54" s="335"/>
      <c r="T54" s="336"/>
      <c r="U54" s="335"/>
      <c r="V54" s="335">
        <f t="shared" si="0"/>
        <v>0</v>
      </c>
    </row>
    <row r="55" spans="1:22" ht="15.75" x14ac:dyDescent="0.25">
      <c r="A55" s="131">
        <v>409</v>
      </c>
      <c r="B55" s="59" t="s">
        <v>334</v>
      </c>
      <c r="C55" s="59" t="s">
        <v>335</v>
      </c>
      <c r="D55" s="59" t="s">
        <v>246</v>
      </c>
      <c r="E55" s="194"/>
      <c r="F55" s="111" t="s">
        <v>939</v>
      </c>
      <c r="G55" s="111" t="s">
        <v>289</v>
      </c>
      <c r="H55" s="112">
        <v>24.54</v>
      </c>
      <c r="I55" s="237">
        <f>H55/6</f>
        <v>4.09</v>
      </c>
      <c r="J55" s="337"/>
      <c r="K55" s="338"/>
      <c r="L55" s="338"/>
      <c r="M55" s="338"/>
      <c r="N55" s="338"/>
      <c r="O55" s="338"/>
      <c r="P55" s="338"/>
      <c r="Q55" s="338"/>
      <c r="R55" s="338"/>
      <c r="S55" s="338"/>
      <c r="T55" s="339"/>
      <c r="U55" s="338"/>
      <c r="V55" s="340">
        <f t="shared" si="0"/>
        <v>0</v>
      </c>
    </row>
    <row r="56" spans="1:22" ht="26.25" x14ac:dyDescent="0.25">
      <c r="A56" s="131">
        <v>410</v>
      </c>
      <c r="B56" s="59" t="s">
        <v>336</v>
      </c>
      <c r="C56" s="59" t="s">
        <v>1480</v>
      </c>
      <c r="D56" s="59" t="s">
        <v>337</v>
      </c>
      <c r="E56" s="194"/>
      <c r="F56" s="111" t="s">
        <v>940</v>
      </c>
      <c r="G56" s="111" t="s">
        <v>941</v>
      </c>
      <c r="H56" s="112" t="s">
        <v>942</v>
      </c>
      <c r="I56" s="237" t="s">
        <v>1544</v>
      </c>
      <c r="J56" s="337"/>
      <c r="K56" s="338"/>
      <c r="L56" s="338"/>
      <c r="M56" s="338"/>
      <c r="N56" s="338"/>
      <c r="O56" s="338"/>
      <c r="P56" s="338"/>
      <c r="Q56" s="338"/>
      <c r="R56" s="338"/>
      <c r="S56" s="338"/>
      <c r="T56" s="339"/>
      <c r="U56" s="338"/>
      <c r="V56" s="340">
        <f t="shared" si="0"/>
        <v>0</v>
      </c>
    </row>
    <row r="57" spans="1:22" ht="38.25" x14ac:dyDescent="0.25">
      <c r="A57" s="131">
        <v>411</v>
      </c>
      <c r="B57" s="59" t="s">
        <v>339</v>
      </c>
      <c r="C57" s="59" t="s">
        <v>1481</v>
      </c>
      <c r="D57" s="59" t="s">
        <v>337</v>
      </c>
      <c r="E57" s="194"/>
      <c r="F57" s="111" t="s">
        <v>943</v>
      </c>
      <c r="G57" s="111" t="s">
        <v>944</v>
      </c>
      <c r="H57" s="112">
        <v>18.18</v>
      </c>
      <c r="I57" s="237">
        <f>H57/48</f>
        <v>0.37874999999999998</v>
      </c>
      <c r="J57" s="337"/>
      <c r="K57" s="338"/>
      <c r="L57" s="338"/>
      <c r="M57" s="338"/>
      <c r="N57" s="338"/>
      <c r="O57" s="338"/>
      <c r="P57" s="338"/>
      <c r="Q57" s="338"/>
      <c r="R57" s="338"/>
      <c r="S57" s="338"/>
      <c r="T57" s="339"/>
      <c r="U57" s="338"/>
      <c r="V57" s="340">
        <f t="shared" si="0"/>
        <v>0</v>
      </c>
    </row>
    <row r="58" spans="1:22" ht="15.75" x14ac:dyDescent="0.25">
      <c r="A58" s="131">
        <v>416</v>
      </c>
      <c r="B58" s="59" t="s">
        <v>346</v>
      </c>
      <c r="C58" s="77" t="s">
        <v>1485</v>
      </c>
      <c r="D58" s="59" t="s">
        <v>246</v>
      </c>
      <c r="E58" s="194" t="s">
        <v>1388</v>
      </c>
      <c r="F58" s="111" t="s">
        <v>947</v>
      </c>
      <c r="G58" s="111" t="s">
        <v>948</v>
      </c>
      <c r="H58" s="112">
        <v>18.399999999999999</v>
      </c>
      <c r="I58" s="237">
        <f>H58/150</f>
        <v>0.12266666666666666</v>
      </c>
      <c r="J58" s="337"/>
      <c r="K58" s="338"/>
      <c r="L58" s="338"/>
      <c r="M58" s="338"/>
      <c r="N58" s="338"/>
      <c r="O58" s="338"/>
      <c r="P58" s="338"/>
      <c r="Q58" s="338"/>
      <c r="R58" s="338"/>
      <c r="S58" s="338"/>
      <c r="T58" s="339"/>
      <c r="U58" s="338"/>
      <c r="V58" s="340">
        <f t="shared" si="0"/>
        <v>0</v>
      </c>
    </row>
    <row r="59" spans="1:22" ht="25.5" x14ac:dyDescent="0.25">
      <c r="A59" s="131">
        <v>417</v>
      </c>
      <c r="B59" s="59" t="s">
        <v>348</v>
      </c>
      <c r="C59" s="59" t="s">
        <v>1486</v>
      </c>
      <c r="D59" s="59" t="s">
        <v>317</v>
      </c>
      <c r="E59" s="194" t="s">
        <v>1388</v>
      </c>
      <c r="F59" s="111" t="s">
        <v>932</v>
      </c>
      <c r="G59" s="111" t="s">
        <v>949</v>
      </c>
      <c r="H59" s="112">
        <v>40.93</v>
      </c>
      <c r="I59" s="237">
        <f>H59/300</f>
        <v>0.13643333333333332</v>
      </c>
      <c r="J59" s="337"/>
      <c r="K59" s="338"/>
      <c r="L59" s="338"/>
      <c r="M59" s="338"/>
      <c r="N59" s="338"/>
      <c r="O59" s="338"/>
      <c r="P59" s="338"/>
      <c r="Q59" s="338"/>
      <c r="R59" s="338"/>
      <c r="S59" s="338"/>
      <c r="T59" s="339"/>
      <c r="U59" s="338"/>
      <c r="V59" s="340">
        <f t="shared" si="0"/>
        <v>0</v>
      </c>
    </row>
    <row r="60" spans="1:22" ht="25.5" x14ac:dyDescent="0.25">
      <c r="A60" s="131">
        <v>420</v>
      </c>
      <c r="B60" s="59" t="s">
        <v>352</v>
      </c>
      <c r="C60" s="59" t="s">
        <v>1530</v>
      </c>
      <c r="D60" s="59" t="s">
        <v>1528</v>
      </c>
      <c r="E60" s="194" t="s">
        <v>1376</v>
      </c>
      <c r="F60" s="111" t="s">
        <v>935</v>
      </c>
      <c r="G60" s="111" t="s">
        <v>952</v>
      </c>
      <c r="H60" s="112">
        <v>39.25</v>
      </c>
      <c r="I60" s="237">
        <f>H60/93</f>
        <v>0.42204301075268819</v>
      </c>
      <c r="J60" s="337"/>
      <c r="K60" s="338"/>
      <c r="L60" s="338"/>
      <c r="M60" s="338"/>
      <c r="N60" s="338"/>
      <c r="O60" s="338"/>
      <c r="P60" s="338"/>
      <c r="Q60" s="338"/>
      <c r="R60" s="338"/>
      <c r="S60" s="338"/>
      <c r="T60" s="339"/>
      <c r="U60" s="338"/>
      <c r="V60" s="340">
        <f t="shared" si="0"/>
        <v>0</v>
      </c>
    </row>
    <row r="61" spans="1:22" ht="25.5" x14ac:dyDescent="0.25">
      <c r="A61" s="131">
        <v>423</v>
      </c>
      <c r="B61" s="59" t="s">
        <v>361</v>
      </c>
      <c r="C61" s="59" t="s">
        <v>1489</v>
      </c>
      <c r="D61" s="59" t="s">
        <v>362</v>
      </c>
      <c r="E61" s="194" t="s">
        <v>1392</v>
      </c>
      <c r="F61" s="111" t="s">
        <v>953</v>
      </c>
      <c r="G61" s="111" t="s">
        <v>889</v>
      </c>
      <c r="H61" s="112">
        <v>29.94</v>
      </c>
      <c r="I61" s="237">
        <f>H61/72</f>
        <v>0.41583333333333333</v>
      </c>
      <c r="J61" s="337"/>
      <c r="K61" s="338"/>
      <c r="L61" s="338"/>
      <c r="M61" s="338"/>
      <c r="N61" s="338"/>
      <c r="O61" s="338"/>
      <c r="P61" s="338"/>
      <c r="Q61" s="338"/>
      <c r="R61" s="338"/>
      <c r="S61" s="338"/>
      <c r="T61" s="339"/>
      <c r="U61" s="338"/>
      <c r="V61" s="340">
        <f t="shared" si="0"/>
        <v>0</v>
      </c>
    </row>
    <row r="62" spans="1:22" ht="38.25" x14ac:dyDescent="0.25">
      <c r="A62" s="131">
        <v>424</v>
      </c>
      <c r="B62" s="59" t="s">
        <v>364</v>
      </c>
      <c r="C62" s="59" t="s">
        <v>1490</v>
      </c>
      <c r="D62" s="59" t="s">
        <v>365</v>
      </c>
      <c r="E62" s="194" t="s">
        <v>1376</v>
      </c>
      <c r="F62" s="111" t="s">
        <v>854</v>
      </c>
      <c r="G62" s="111" t="s">
        <v>889</v>
      </c>
      <c r="H62" s="112">
        <v>27.16</v>
      </c>
      <c r="I62" s="237">
        <f>H62/72</f>
        <v>0.37722222222222224</v>
      </c>
      <c r="J62" s="337"/>
      <c r="K62" s="338"/>
      <c r="L62" s="338"/>
      <c r="M62" s="338"/>
      <c r="N62" s="338"/>
      <c r="O62" s="338"/>
      <c r="P62" s="338"/>
      <c r="Q62" s="338"/>
      <c r="R62" s="338"/>
      <c r="S62" s="338"/>
      <c r="T62" s="339"/>
      <c r="U62" s="338"/>
      <c r="V62" s="340">
        <f t="shared" si="0"/>
        <v>0</v>
      </c>
    </row>
    <row r="63" spans="1:22" ht="51" x14ac:dyDescent="0.25">
      <c r="A63" s="131">
        <v>425</v>
      </c>
      <c r="B63" s="59" t="s">
        <v>366</v>
      </c>
      <c r="C63" s="59" t="s">
        <v>1491</v>
      </c>
      <c r="D63" s="59" t="s">
        <v>29</v>
      </c>
      <c r="E63" s="194" t="s">
        <v>1376</v>
      </c>
      <c r="F63" s="111" t="s">
        <v>854</v>
      </c>
      <c r="G63" s="111" t="s">
        <v>889</v>
      </c>
      <c r="H63" s="112">
        <v>30.19</v>
      </c>
      <c r="I63" s="237">
        <f>H63/72</f>
        <v>0.4193055555555556</v>
      </c>
      <c r="J63" s="337"/>
      <c r="K63" s="338"/>
      <c r="L63" s="338"/>
      <c r="M63" s="338"/>
      <c r="N63" s="338"/>
      <c r="O63" s="338"/>
      <c r="P63" s="338"/>
      <c r="Q63" s="338"/>
      <c r="R63" s="338"/>
      <c r="S63" s="338"/>
      <c r="T63" s="339"/>
      <c r="U63" s="338"/>
      <c r="V63" s="340">
        <f t="shared" si="0"/>
        <v>0</v>
      </c>
    </row>
    <row r="64" spans="1:22" ht="25.5" x14ac:dyDescent="0.25">
      <c r="A64" s="131">
        <v>427</v>
      </c>
      <c r="B64" s="59" t="s">
        <v>371</v>
      </c>
      <c r="C64" s="59" t="s">
        <v>1493</v>
      </c>
      <c r="D64" s="59" t="s">
        <v>29</v>
      </c>
      <c r="E64" s="194" t="s">
        <v>1376</v>
      </c>
      <c r="F64" s="111" t="s">
        <v>854</v>
      </c>
      <c r="G64" s="111" t="s">
        <v>889</v>
      </c>
      <c r="H64" s="112">
        <v>30.19</v>
      </c>
      <c r="I64" s="237">
        <f>H64/72</f>
        <v>0.4193055555555556</v>
      </c>
      <c r="J64" s="337"/>
      <c r="K64" s="338"/>
      <c r="L64" s="338"/>
      <c r="M64" s="338"/>
      <c r="N64" s="338"/>
      <c r="O64" s="338"/>
      <c r="P64" s="338"/>
      <c r="Q64" s="338"/>
      <c r="R64" s="338"/>
      <c r="S64" s="338"/>
      <c r="T64" s="339"/>
      <c r="U64" s="338"/>
      <c r="V64" s="340">
        <f t="shared" si="0"/>
        <v>0</v>
      </c>
    </row>
    <row r="65" spans="1:22" ht="38.25" x14ac:dyDescent="0.25">
      <c r="A65" s="131">
        <v>428</v>
      </c>
      <c r="B65" s="59" t="s">
        <v>372</v>
      </c>
      <c r="C65" s="59" t="s">
        <v>1494</v>
      </c>
      <c r="D65" s="59" t="s">
        <v>373</v>
      </c>
      <c r="E65" s="194" t="s">
        <v>1376</v>
      </c>
      <c r="F65" s="111" t="s">
        <v>854</v>
      </c>
      <c r="G65" s="111" t="s">
        <v>889</v>
      </c>
      <c r="H65" s="112">
        <v>27.16</v>
      </c>
      <c r="I65" s="237">
        <f>H65/72</f>
        <v>0.37722222222222224</v>
      </c>
      <c r="J65" s="337"/>
      <c r="K65" s="338"/>
      <c r="L65" s="338"/>
      <c r="M65" s="338"/>
      <c r="N65" s="338"/>
      <c r="O65" s="338"/>
      <c r="P65" s="338"/>
      <c r="Q65" s="338"/>
      <c r="R65" s="338"/>
      <c r="S65" s="338"/>
      <c r="T65" s="339"/>
      <c r="U65" s="338"/>
      <c r="V65" s="340">
        <f t="shared" si="0"/>
        <v>0</v>
      </c>
    </row>
    <row r="66" spans="1:22" ht="15.75" x14ac:dyDescent="0.25">
      <c r="A66" s="131">
        <v>431</v>
      </c>
      <c r="B66" s="59" t="s">
        <v>380</v>
      </c>
      <c r="C66" s="77" t="s">
        <v>341</v>
      </c>
      <c r="D66" s="59" t="s">
        <v>381</v>
      </c>
      <c r="E66" s="194" t="s">
        <v>1388</v>
      </c>
      <c r="F66" s="111" t="s">
        <v>957</v>
      </c>
      <c r="G66" s="111" t="s">
        <v>289</v>
      </c>
      <c r="H66" s="112">
        <v>36.869999999999997</v>
      </c>
      <c r="I66" s="237">
        <f>H66/30</f>
        <v>1.2289999999999999</v>
      </c>
      <c r="J66" s="337"/>
      <c r="K66" s="338"/>
      <c r="L66" s="338"/>
      <c r="M66" s="338"/>
      <c r="N66" s="338"/>
      <c r="O66" s="338"/>
      <c r="P66" s="338"/>
      <c r="Q66" s="338"/>
      <c r="R66" s="338"/>
      <c r="S66" s="338"/>
      <c r="T66" s="339"/>
      <c r="U66" s="338"/>
      <c r="V66" s="340">
        <f t="shared" si="0"/>
        <v>0</v>
      </c>
    </row>
    <row r="67" spans="1:22" ht="63.75" x14ac:dyDescent="0.25">
      <c r="A67" s="131">
        <v>437</v>
      </c>
      <c r="B67" s="59" t="s">
        <v>390</v>
      </c>
      <c r="C67" s="59" t="s">
        <v>1499</v>
      </c>
      <c r="D67" s="75" t="s">
        <v>373</v>
      </c>
      <c r="E67" s="194" t="s">
        <v>1376</v>
      </c>
      <c r="F67" s="111" t="s">
        <v>854</v>
      </c>
      <c r="G67" s="111" t="s">
        <v>889</v>
      </c>
      <c r="H67" s="112">
        <v>27.16</v>
      </c>
      <c r="I67" s="237">
        <f>H67/72</f>
        <v>0.37722222222222224</v>
      </c>
      <c r="J67" s="337"/>
      <c r="K67" s="338"/>
      <c r="L67" s="338"/>
      <c r="M67" s="338"/>
      <c r="N67" s="338"/>
      <c r="O67" s="338"/>
      <c r="P67" s="338"/>
      <c r="Q67" s="338"/>
      <c r="R67" s="338"/>
      <c r="S67" s="338"/>
      <c r="T67" s="339"/>
      <c r="U67" s="338"/>
      <c r="V67" s="340">
        <f t="shared" si="0"/>
        <v>0</v>
      </c>
    </row>
    <row r="68" spans="1:22" ht="38.25" x14ac:dyDescent="0.25">
      <c r="A68" s="131">
        <v>439</v>
      </c>
      <c r="B68" s="59" t="s">
        <v>392</v>
      </c>
      <c r="C68" s="59" t="s">
        <v>1500</v>
      </c>
      <c r="D68" s="59" t="s">
        <v>393</v>
      </c>
      <c r="E68" s="194" t="s">
        <v>1376</v>
      </c>
      <c r="F68" s="111" t="s">
        <v>959</v>
      </c>
      <c r="G68" s="111" t="s">
        <v>960</v>
      </c>
      <c r="H68" s="112">
        <v>23.91</v>
      </c>
      <c r="I68" s="237">
        <f>H68/24</f>
        <v>0.99624999999999997</v>
      </c>
      <c r="J68" s="337"/>
      <c r="K68" s="338"/>
      <c r="L68" s="338"/>
      <c r="M68" s="338"/>
      <c r="N68" s="338"/>
      <c r="O68" s="338"/>
      <c r="P68" s="338"/>
      <c r="Q68" s="338"/>
      <c r="R68" s="338"/>
      <c r="S68" s="338"/>
      <c r="T68" s="339"/>
      <c r="U68" s="338"/>
      <c r="V68" s="340">
        <f t="shared" ref="V68:V131" si="2">SUM(J68:U68)</f>
        <v>0</v>
      </c>
    </row>
    <row r="69" spans="1:22" ht="15.75" x14ac:dyDescent="0.25">
      <c r="A69" s="131">
        <v>441</v>
      </c>
      <c r="B69" s="59" t="s">
        <v>398</v>
      </c>
      <c r="C69" s="59" t="s">
        <v>1502</v>
      </c>
      <c r="D69" s="59" t="s">
        <v>399</v>
      </c>
      <c r="E69" s="194" t="s">
        <v>1376</v>
      </c>
      <c r="F69" s="111" t="s">
        <v>961</v>
      </c>
      <c r="G69" s="111" t="s">
        <v>400</v>
      </c>
      <c r="H69" s="112">
        <v>25</v>
      </c>
      <c r="I69" s="237">
        <f>H69/100</f>
        <v>0.25</v>
      </c>
      <c r="J69" s="337"/>
      <c r="K69" s="338"/>
      <c r="L69" s="338"/>
      <c r="M69" s="338"/>
      <c r="N69" s="338"/>
      <c r="O69" s="338"/>
      <c r="P69" s="338"/>
      <c r="Q69" s="338"/>
      <c r="R69" s="338"/>
      <c r="S69" s="338"/>
      <c r="T69" s="339"/>
      <c r="U69" s="338"/>
      <c r="V69" s="340">
        <f t="shared" si="2"/>
        <v>0</v>
      </c>
    </row>
    <row r="70" spans="1:22" ht="15.75" x14ac:dyDescent="0.25">
      <c r="A70" s="131">
        <v>443</v>
      </c>
      <c r="B70" s="59" t="s">
        <v>405</v>
      </c>
      <c r="C70" s="59" t="s">
        <v>406</v>
      </c>
      <c r="D70" s="59" t="s">
        <v>407</v>
      </c>
      <c r="E70" s="194" t="s">
        <v>1393</v>
      </c>
      <c r="F70" s="111" t="s">
        <v>962</v>
      </c>
      <c r="G70" s="111" t="s">
        <v>408</v>
      </c>
      <c r="H70" s="112">
        <v>26.14</v>
      </c>
      <c r="I70" s="237">
        <f>H70/25</f>
        <v>1.0456000000000001</v>
      </c>
      <c r="J70" s="337"/>
      <c r="K70" s="338"/>
      <c r="L70" s="338"/>
      <c r="M70" s="338"/>
      <c r="N70" s="338"/>
      <c r="O70" s="338"/>
      <c r="P70" s="338"/>
      <c r="Q70" s="338"/>
      <c r="R70" s="338"/>
      <c r="S70" s="338"/>
      <c r="T70" s="339"/>
      <c r="U70" s="338"/>
      <c r="V70" s="340">
        <f t="shared" si="2"/>
        <v>0</v>
      </c>
    </row>
    <row r="71" spans="1:22" ht="38.25" x14ac:dyDescent="0.25">
      <c r="A71" s="131">
        <v>447</v>
      </c>
      <c r="B71" s="59" t="s">
        <v>421</v>
      </c>
      <c r="C71" s="69" t="s">
        <v>1503</v>
      </c>
      <c r="D71" s="59" t="s">
        <v>422</v>
      </c>
      <c r="E71" s="194" t="s">
        <v>1394</v>
      </c>
      <c r="F71" s="111" t="s">
        <v>958</v>
      </c>
      <c r="G71" s="111" t="s">
        <v>966</v>
      </c>
      <c r="H71" s="112">
        <v>28.82</v>
      </c>
      <c r="I71" s="237">
        <f>H71/288</f>
        <v>0.10006944444444445</v>
      </c>
      <c r="J71" s="337"/>
      <c r="K71" s="338"/>
      <c r="L71" s="338"/>
      <c r="M71" s="338"/>
      <c r="N71" s="338"/>
      <c r="O71" s="338"/>
      <c r="P71" s="338"/>
      <c r="Q71" s="338"/>
      <c r="R71" s="338"/>
      <c r="S71" s="338"/>
      <c r="T71" s="339"/>
      <c r="U71" s="338"/>
      <c r="V71" s="340">
        <f t="shared" si="2"/>
        <v>0</v>
      </c>
    </row>
    <row r="72" spans="1:22" ht="38.25" x14ac:dyDescent="0.25">
      <c r="A72" s="131">
        <v>448</v>
      </c>
      <c r="B72" s="59" t="s">
        <v>424</v>
      </c>
      <c r="C72" s="69" t="s">
        <v>1504</v>
      </c>
      <c r="D72" s="59" t="s">
        <v>422</v>
      </c>
      <c r="E72" s="194" t="s">
        <v>1395</v>
      </c>
      <c r="F72" s="111" t="s">
        <v>958</v>
      </c>
      <c r="G72" s="111" t="s">
        <v>967</v>
      </c>
      <c r="H72" s="112">
        <v>23.82</v>
      </c>
      <c r="I72" s="237">
        <f>H72/192</f>
        <v>0.12406250000000001</v>
      </c>
      <c r="J72" s="337"/>
      <c r="K72" s="338"/>
      <c r="L72" s="338"/>
      <c r="M72" s="338"/>
      <c r="N72" s="338"/>
      <c r="O72" s="338"/>
      <c r="P72" s="338"/>
      <c r="Q72" s="338"/>
      <c r="R72" s="338"/>
      <c r="S72" s="338"/>
      <c r="T72" s="339"/>
      <c r="U72" s="338"/>
      <c r="V72" s="340">
        <f t="shared" si="2"/>
        <v>0</v>
      </c>
    </row>
    <row r="73" spans="1:22" ht="15.75" x14ac:dyDescent="0.25">
      <c r="A73" s="131">
        <v>449</v>
      </c>
      <c r="B73" s="59" t="s">
        <v>426</v>
      </c>
      <c r="C73" s="78" t="s">
        <v>341</v>
      </c>
      <c r="D73" s="59" t="s">
        <v>427</v>
      </c>
      <c r="E73" s="194"/>
      <c r="F73" s="111" t="s">
        <v>953</v>
      </c>
      <c r="G73" s="111" t="s">
        <v>968</v>
      </c>
      <c r="H73" s="112">
        <v>19.43</v>
      </c>
      <c r="I73" s="237"/>
      <c r="J73" s="337"/>
      <c r="K73" s="338"/>
      <c r="L73" s="338"/>
      <c r="M73" s="338"/>
      <c r="N73" s="338"/>
      <c r="O73" s="338"/>
      <c r="P73" s="338"/>
      <c r="Q73" s="338"/>
      <c r="R73" s="338"/>
      <c r="S73" s="338"/>
      <c r="T73" s="339"/>
      <c r="U73" s="338"/>
      <c r="V73" s="340">
        <f t="shared" si="2"/>
        <v>0</v>
      </c>
    </row>
    <row r="74" spans="1:22" ht="63.75" x14ac:dyDescent="0.25">
      <c r="A74" s="268"/>
      <c r="B74" s="255" t="s">
        <v>430</v>
      </c>
      <c r="C74" s="256" t="s">
        <v>1505</v>
      </c>
      <c r="D74" s="256"/>
      <c r="E74" s="257"/>
      <c r="F74" s="258"/>
      <c r="G74" s="258"/>
      <c r="H74" s="259"/>
      <c r="I74" s="260"/>
      <c r="J74" s="334"/>
      <c r="K74" s="335"/>
      <c r="L74" s="335"/>
      <c r="M74" s="335"/>
      <c r="N74" s="335"/>
      <c r="O74" s="335"/>
      <c r="P74" s="335"/>
      <c r="Q74" s="335"/>
      <c r="R74" s="335"/>
      <c r="S74" s="335"/>
      <c r="T74" s="336"/>
      <c r="U74" s="335"/>
      <c r="V74" s="335">
        <f t="shared" si="2"/>
        <v>0</v>
      </c>
    </row>
    <row r="75" spans="1:22" ht="51" x14ac:dyDescent="0.25">
      <c r="A75" s="131">
        <v>502</v>
      </c>
      <c r="B75" s="59" t="s">
        <v>434</v>
      </c>
      <c r="C75" s="59"/>
      <c r="D75" s="59" t="s">
        <v>435</v>
      </c>
      <c r="E75" s="194"/>
      <c r="F75" s="111" t="s">
        <v>883</v>
      </c>
      <c r="G75" s="111" t="s">
        <v>462</v>
      </c>
      <c r="H75" s="112">
        <v>29.51</v>
      </c>
      <c r="I75" s="237">
        <f>H75/4</f>
        <v>7.3775000000000004</v>
      </c>
      <c r="J75" s="337"/>
      <c r="K75" s="338"/>
      <c r="L75" s="338"/>
      <c r="M75" s="338"/>
      <c r="N75" s="338"/>
      <c r="O75" s="338"/>
      <c r="P75" s="338"/>
      <c r="Q75" s="338"/>
      <c r="R75" s="338"/>
      <c r="S75" s="338"/>
      <c r="T75" s="339"/>
      <c r="U75" s="338"/>
      <c r="V75" s="340">
        <f t="shared" si="2"/>
        <v>0</v>
      </c>
    </row>
    <row r="76" spans="1:22" ht="15.75" x14ac:dyDescent="0.25">
      <c r="A76" s="131">
        <v>503</v>
      </c>
      <c r="B76" s="59" t="s">
        <v>437</v>
      </c>
      <c r="C76" s="59" t="s">
        <v>1506</v>
      </c>
      <c r="D76" s="59" t="s">
        <v>438</v>
      </c>
      <c r="E76" s="194"/>
      <c r="F76" s="111" t="s">
        <v>957</v>
      </c>
      <c r="G76" s="111" t="s">
        <v>969</v>
      </c>
      <c r="H76" s="112">
        <v>39.81</v>
      </c>
      <c r="I76" s="237"/>
      <c r="J76" s="337"/>
      <c r="K76" s="338"/>
      <c r="L76" s="338"/>
      <c r="M76" s="338"/>
      <c r="N76" s="338"/>
      <c r="O76" s="338"/>
      <c r="P76" s="338"/>
      <c r="Q76" s="338"/>
      <c r="R76" s="338"/>
      <c r="S76" s="338"/>
      <c r="T76" s="339"/>
      <c r="U76" s="338"/>
      <c r="V76" s="340">
        <f t="shared" si="2"/>
        <v>0</v>
      </c>
    </row>
    <row r="77" spans="1:22" ht="38.25" x14ac:dyDescent="0.25">
      <c r="A77" s="131">
        <v>506</v>
      </c>
      <c r="B77" s="59" t="s">
        <v>441</v>
      </c>
      <c r="C77" s="59" t="s">
        <v>1508</v>
      </c>
      <c r="D77" s="59" t="s">
        <v>440</v>
      </c>
      <c r="E77" s="194"/>
      <c r="F77" s="111" t="s">
        <v>883</v>
      </c>
      <c r="G77" s="111" t="s">
        <v>200</v>
      </c>
      <c r="H77" s="112">
        <v>38.92</v>
      </c>
      <c r="I77" s="237">
        <f>H77/6</f>
        <v>6.4866666666666672</v>
      </c>
      <c r="J77" s="337"/>
      <c r="K77" s="338"/>
      <c r="L77" s="338"/>
      <c r="M77" s="338"/>
      <c r="N77" s="338"/>
      <c r="O77" s="338"/>
      <c r="P77" s="338"/>
      <c r="Q77" s="338"/>
      <c r="R77" s="338"/>
      <c r="S77" s="338"/>
      <c r="T77" s="339"/>
      <c r="U77" s="338"/>
      <c r="V77" s="340">
        <f t="shared" si="2"/>
        <v>0</v>
      </c>
    </row>
    <row r="78" spans="1:22" ht="51" x14ac:dyDescent="0.25">
      <c r="A78" s="131">
        <v>508</v>
      </c>
      <c r="B78" s="80" t="s">
        <v>445</v>
      </c>
      <c r="C78" s="69" t="s">
        <v>1509</v>
      </c>
      <c r="D78" s="59" t="s">
        <v>446</v>
      </c>
      <c r="E78" s="194"/>
      <c r="F78" s="111" t="s">
        <v>970</v>
      </c>
      <c r="G78" s="111" t="s">
        <v>971</v>
      </c>
      <c r="H78" s="112" t="s">
        <v>972</v>
      </c>
      <c r="I78" s="237" t="s">
        <v>1545</v>
      </c>
      <c r="J78" s="337"/>
      <c r="K78" s="338"/>
      <c r="L78" s="338"/>
      <c r="M78" s="338"/>
      <c r="N78" s="338"/>
      <c r="O78" s="338"/>
      <c r="P78" s="338"/>
      <c r="Q78" s="338"/>
      <c r="R78" s="338"/>
      <c r="S78" s="338"/>
      <c r="T78" s="339"/>
      <c r="U78" s="338"/>
      <c r="V78" s="340">
        <f t="shared" si="2"/>
        <v>0</v>
      </c>
    </row>
    <row r="79" spans="1:22" ht="63.75" x14ac:dyDescent="0.25">
      <c r="A79" s="131">
        <v>509</v>
      </c>
      <c r="B79" s="59" t="s">
        <v>448</v>
      </c>
      <c r="C79" s="69" t="s">
        <v>1510</v>
      </c>
      <c r="D79" s="59" t="s">
        <v>446</v>
      </c>
      <c r="E79" s="194"/>
      <c r="F79" s="111" t="s">
        <v>973</v>
      </c>
      <c r="G79" s="111" t="s">
        <v>974</v>
      </c>
      <c r="H79" s="112" t="s">
        <v>975</v>
      </c>
      <c r="I79" s="237"/>
      <c r="J79" s="337"/>
      <c r="K79" s="338"/>
      <c r="L79" s="338"/>
      <c r="M79" s="338"/>
      <c r="N79" s="338"/>
      <c r="O79" s="338"/>
      <c r="P79" s="338"/>
      <c r="Q79" s="338"/>
      <c r="R79" s="338"/>
      <c r="S79" s="338"/>
      <c r="T79" s="339"/>
      <c r="U79" s="338"/>
      <c r="V79" s="340">
        <f t="shared" si="2"/>
        <v>0</v>
      </c>
    </row>
    <row r="80" spans="1:22" ht="25.5" x14ac:dyDescent="0.25">
      <c r="A80" s="131">
        <v>511</v>
      </c>
      <c r="B80" s="59" t="s">
        <v>452</v>
      </c>
      <c r="C80" s="59" t="s">
        <v>453</v>
      </c>
      <c r="D80" s="59" t="s">
        <v>454</v>
      </c>
      <c r="E80" s="194"/>
      <c r="F80" s="111" t="s">
        <v>977</v>
      </c>
      <c r="G80" s="111" t="s">
        <v>978</v>
      </c>
      <c r="H80" s="112">
        <v>23.88</v>
      </c>
      <c r="I80" s="237">
        <f>H80/336</f>
        <v>7.1071428571428563E-2</v>
      </c>
      <c r="J80" s="337"/>
      <c r="K80" s="338"/>
      <c r="L80" s="338"/>
      <c r="M80" s="338"/>
      <c r="N80" s="338"/>
      <c r="O80" s="338"/>
      <c r="P80" s="338"/>
      <c r="Q80" s="338"/>
      <c r="R80" s="338"/>
      <c r="S80" s="338"/>
      <c r="T80" s="339"/>
      <c r="U80" s="338"/>
      <c r="V80" s="340">
        <f t="shared" si="2"/>
        <v>0</v>
      </c>
    </row>
    <row r="81" spans="1:22" ht="15.75" x14ac:dyDescent="0.25">
      <c r="A81" s="131">
        <v>512</v>
      </c>
      <c r="B81" s="59" t="s">
        <v>455</v>
      </c>
      <c r="C81" s="59" t="s">
        <v>456</v>
      </c>
      <c r="D81" s="59" t="s">
        <v>457</v>
      </c>
      <c r="E81" s="194"/>
      <c r="F81" s="111" t="s">
        <v>979</v>
      </c>
      <c r="G81" s="111" t="s">
        <v>980</v>
      </c>
      <c r="H81" s="112">
        <v>15.84</v>
      </c>
      <c r="I81" s="237">
        <f>H81/24</f>
        <v>0.66</v>
      </c>
      <c r="J81" s="337"/>
      <c r="K81" s="338"/>
      <c r="L81" s="338"/>
      <c r="M81" s="338"/>
      <c r="N81" s="338"/>
      <c r="O81" s="338"/>
      <c r="P81" s="338"/>
      <c r="Q81" s="338"/>
      <c r="R81" s="338"/>
      <c r="S81" s="338"/>
      <c r="T81" s="339"/>
      <c r="U81" s="338"/>
      <c r="V81" s="340">
        <f t="shared" si="2"/>
        <v>0</v>
      </c>
    </row>
    <row r="82" spans="1:22" ht="25.5" x14ac:dyDescent="0.25">
      <c r="A82" s="131">
        <v>513</v>
      </c>
      <c r="B82" s="59" t="s">
        <v>459</v>
      </c>
      <c r="C82" s="59" t="s">
        <v>460</v>
      </c>
      <c r="D82" s="59" t="s">
        <v>461</v>
      </c>
      <c r="E82" s="194"/>
      <c r="F82" s="111" t="s">
        <v>981</v>
      </c>
      <c r="G82" s="111" t="s">
        <v>462</v>
      </c>
      <c r="H82" s="112">
        <v>44.5</v>
      </c>
      <c r="I82" s="237">
        <f>H82/4</f>
        <v>11.125</v>
      </c>
      <c r="J82" s="337"/>
      <c r="K82" s="338"/>
      <c r="L82" s="338"/>
      <c r="M82" s="338"/>
      <c r="N82" s="338"/>
      <c r="O82" s="338"/>
      <c r="P82" s="338"/>
      <c r="Q82" s="338"/>
      <c r="R82" s="338"/>
      <c r="S82" s="338"/>
      <c r="T82" s="339"/>
      <c r="U82" s="338"/>
      <c r="V82" s="340">
        <f t="shared" si="2"/>
        <v>0</v>
      </c>
    </row>
    <row r="83" spans="1:22" ht="25.5" x14ac:dyDescent="0.25">
      <c r="A83" s="131">
        <v>516</v>
      </c>
      <c r="B83" s="59" t="s">
        <v>467</v>
      </c>
      <c r="C83" s="59" t="s">
        <v>468</v>
      </c>
      <c r="D83" s="59" t="s">
        <v>469</v>
      </c>
      <c r="E83" s="194"/>
      <c r="F83" s="111" t="s">
        <v>883</v>
      </c>
      <c r="G83" s="111" t="s">
        <v>470</v>
      </c>
      <c r="H83" s="112">
        <v>27.86</v>
      </c>
      <c r="I83" s="237">
        <f>H83/5</f>
        <v>5.5720000000000001</v>
      </c>
      <c r="J83" s="337"/>
      <c r="K83" s="338"/>
      <c r="L83" s="338"/>
      <c r="M83" s="338"/>
      <c r="N83" s="338"/>
      <c r="O83" s="338"/>
      <c r="P83" s="338"/>
      <c r="Q83" s="338"/>
      <c r="R83" s="338"/>
      <c r="S83" s="338"/>
      <c r="T83" s="339"/>
      <c r="U83" s="338"/>
      <c r="V83" s="340">
        <f t="shared" si="2"/>
        <v>0</v>
      </c>
    </row>
    <row r="84" spans="1:22" ht="25.5" x14ac:dyDescent="0.25">
      <c r="A84" s="131">
        <v>517</v>
      </c>
      <c r="B84" s="59" t="s">
        <v>471</v>
      </c>
      <c r="C84" s="59" t="s">
        <v>472</v>
      </c>
      <c r="D84" s="59" t="s">
        <v>469</v>
      </c>
      <c r="E84" s="194"/>
      <c r="F84" s="111" t="s">
        <v>883</v>
      </c>
      <c r="G84" s="111" t="s">
        <v>470</v>
      </c>
      <c r="H84" s="112">
        <v>24.29</v>
      </c>
      <c r="I84" s="237">
        <f>H84/5</f>
        <v>4.8579999999999997</v>
      </c>
      <c r="J84" s="337"/>
      <c r="K84" s="338"/>
      <c r="L84" s="338"/>
      <c r="M84" s="338"/>
      <c r="N84" s="338"/>
      <c r="O84" s="338"/>
      <c r="P84" s="338"/>
      <c r="Q84" s="338"/>
      <c r="R84" s="338"/>
      <c r="S84" s="338"/>
      <c r="T84" s="339"/>
      <c r="U84" s="338"/>
      <c r="V84" s="340">
        <f t="shared" si="2"/>
        <v>0</v>
      </c>
    </row>
    <row r="85" spans="1:22" ht="25.5" x14ac:dyDescent="0.25">
      <c r="A85" s="131">
        <v>519</v>
      </c>
      <c r="B85" s="59" t="s">
        <v>477</v>
      </c>
      <c r="C85" s="59" t="s">
        <v>478</v>
      </c>
      <c r="D85" s="59" t="s">
        <v>479</v>
      </c>
      <c r="E85" s="194"/>
      <c r="F85" s="111" t="s">
        <v>984</v>
      </c>
      <c r="G85" s="111" t="s">
        <v>985</v>
      </c>
      <c r="H85" s="112">
        <v>39.78</v>
      </c>
      <c r="I85" s="237">
        <f>H85/12</f>
        <v>3.3149999999999999</v>
      </c>
      <c r="J85" s="337"/>
      <c r="K85" s="338"/>
      <c r="L85" s="338"/>
      <c r="M85" s="338"/>
      <c r="N85" s="338"/>
      <c r="O85" s="338"/>
      <c r="P85" s="338"/>
      <c r="Q85" s="338"/>
      <c r="R85" s="338"/>
      <c r="S85" s="338"/>
      <c r="T85" s="339"/>
      <c r="U85" s="338"/>
      <c r="V85" s="340">
        <f t="shared" si="2"/>
        <v>0</v>
      </c>
    </row>
    <row r="86" spans="1:22" ht="15.75" x14ac:dyDescent="0.25">
      <c r="A86" s="131">
        <v>521</v>
      </c>
      <c r="B86" s="59" t="s">
        <v>484</v>
      </c>
      <c r="C86" s="59" t="s">
        <v>485</v>
      </c>
      <c r="D86" s="59" t="s">
        <v>486</v>
      </c>
      <c r="E86" s="194"/>
      <c r="F86" s="111" t="s">
        <v>984</v>
      </c>
      <c r="G86" s="111" t="s">
        <v>985</v>
      </c>
      <c r="H86" s="112">
        <v>35.4</v>
      </c>
      <c r="I86" s="237">
        <f>H86/12</f>
        <v>2.9499999999999997</v>
      </c>
      <c r="J86" s="337"/>
      <c r="K86" s="338"/>
      <c r="L86" s="338"/>
      <c r="M86" s="338"/>
      <c r="N86" s="338"/>
      <c r="O86" s="338"/>
      <c r="P86" s="338"/>
      <c r="Q86" s="338"/>
      <c r="R86" s="338"/>
      <c r="S86" s="338"/>
      <c r="T86" s="339"/>
      <c r="U86" s="338"/>
      <c r="V86" s="340">
        <f t="shared" si="2"/>
        <v>0</v>
      </c>
    </row>
    <row r="87" spans="1:22" ht="25.5" x14ac:dyDescent="0.25">
      <c r="A87" s="131">
        <v>522</v>
      </c>
      <c r="B87" s="59" t="s">
        <v>488</v>
      </c>
      <c r="C87" s="59" t="s">
        <v>478</v>
      </c>
      <c r="D87" s="59" t="s">
        <v>486</v>
      </c>
      <c r="E87" s="194"/>
      <c r="F87" s="111" t="s">
        <v>984</v>
      </c>
      <c r="G87" s="111" t="s">
        <v>985</v>
      </c>
      <c r="H87" s="112">
        <v>29.08</v>
      </c>
      <c r="I87" s="237">
        <f>H87/12</f>
        <v>2.4233333333333333</v>
      </c>
      <c r="J87" s="337"/>
      <c r="K87" s="338"/>
      <c r="L87" s="338"/>
      <c r="M87" s="338"/>
      <c r="N87" s="338"/>
      <c r="O87" s="338"/>
      <c r="P87" s="338"/>
      <c r="Q87" s="338"/>
      <c r="R87" s="338"/>
      <c r="S87" s="338"/>
      <c r="T87" s="339"/>
      <c r="U87" s="338"/>
      <c r="V87" s="340">
        <f t="shared" si="2"/>
        <v>0</v>
      </c>
    </row>
    <row r="88" spans="1:22" ht="15.75" x14ac:dyDescent="0.25">
      <c r="A88" s="131">
        <v>524</v>
      </c>
      <c r="B88" s="59" t="s">
        <v>490</v>
      </c>
      <c r="C88" s="59"/>
      <c r="D88" s="59" t="s">
        <v>246</v>
      </c>
      <c r="E88" s="194"/>
      <c r="F88" s="111" t="s">
        <v>988</v>
      </c>
      <c r="G88" s="111" t="s">
        <v>989</v>
      </c>
      <c r="H88" s="112">
        <v>17.88</v>
      </c>
      <c r="I88" s="237">
        <f>H88/500</f>
        <v>3.576E-2</v>
      </c>
      <c r="J88" s="337"/>
      <c r="K88" s="338"/>
      <c r="L88" s="338"/>
      <c r="M88" s="338"/>
      <c r="N88" s="338"/>
      <c r="O88" s="338"/>
      <c r="P88" s="338"/>
      <c r="Q88" s="338"/>
      <c r="R88" s="338"/>
      <c r="S88" s="338"/>
      <c r="T88" s="339"/>
      <c r="U88" s="338"/>
      <c r="V88" s="340">
        <f t="shared" si="2"/>
        <v>0</v>
      </c>
    </row>
    <row r="89" spans="1:22" ht="38.25" x14ac:dyDescent="0.25">
      <c r="A89" s="268"/>
      <c r="B89" s="255" t="s">
        <v>492</v>
      </c>
      <c r="C89" s="256" t="s">
        <v>1511</v>
      </c>
      <c r="D89" s="256"/>
      <c r="E89" s="257"/>
      <c r="F89" s="258"/>
      <c r="G89" s="258"/>
      <c r="H89" s="259"/>
      <c r="I89" s="260"/>
      <c r="J89" s="334"/>
      <c r="K89" s="335"/>
      <c r="L89" s="335"/>
      <c r="M89" s="335"/>
      <c r="N89" s="335"/>
      <c r="O89" s="335"/>
      <c r="P89" s="335"/>
      <c r="Q89" s="335"/>
      <c r="R89" s="335"/>
      <c r="S89" s="335"/>
      <c r="T89" s="336"/>
      <c r="U89" s="335"/>
      <c r="V89" s="335">
        <f t="shared" si="2"/>
        <v>0</v>
      </c>
    </row>
    <row r="90" spans="1:22" ht="38.25" x14ac:dyDescent="0.25">
      <c r="A90" s="131">
        <v>602</v>
      </c>
      <c r="B90" s="59" t="s">
        <v>496</v>
      </c>
      <c r="C90" s="59" t="s">
        <v>497</v>
      </c>
      <c r="D90" s="59" t="s">
        <v>498</v>
      </c>
      <c r="E90" s="194"/>
      <c r="F90" s="111" t="s">
        <v>990</v>
      </c>
      <c r="G90" s="111" t="s">
        <v>991</v>
      </c>
      <c r="H90" s="112">
        <v>20.96</v>
      </c>
      <c r="I90" s="237">
        <f>H90/60</f>
        <v>0.34933333333333333</v>
      </c>
      <c r="J90" s="337"/>
      <c r="K90" s="338"/>
      <c r="L90" s="338"/>
      <c r="M90" s="338"/>
      <c r="N90" s="338"/>
      <c r="O90" s="338"/>
      <c r="P90" s="338"/>
      <c r="Q90" s="338"/>
      <c r="R90" s="338"/>
      <c r="S90" s="338"/>
      <c r="T90" s="339"/>
      <c r="U90" s="338"/>
      <c r="V90" s="340">
        <f t="shared" si="2"/>
        <v>0</v>
      </c>
    </row>
    <row r="91" spans="1:22" ht="15.75" x14ac:dyDescent="0.25">
      <c r="A91" s="131">
        <v>603</v>
      </c>
      <c r="B91" s="59" t="s">
        <v>500</v>
      </c>
      <c r="C91" s="59" t="s">
        <v>501</v>
      </c>
      <c r="D91" s="59" t="s">
        <v>502</v>
      </c>
      <c r="E91" s="194"/>
      <c r="F91" s="111" t="s">
        <v>992</v>
      </c>
      <c r="G91" s="111" t="s">
        <v>993</v>
      </c>
      <c r="H91" s="112">
        <v>32.21</v>
      </c>
      <c r="I91" s="237">
        <f t="shared" ref="I91:I96" si="3">H91/104</f>
        <v>0.30971153846153848</v>
      </c>
      <c r="J91" s="337"/>
      <c r="K91" s="338"/>
      <c r="L91" s="338"/>
      <c r="M91" s="338"/>
      <c r="N91" s="338"/>
      <c r="O91" s="338"/>
      <c r="P91" s="338"/>
      <c r="Q91" s="338"/>
      <c r="R91" s="338"/>
      <c r="S91" s="338"/>
      <c r="T91" s="339"/>
      <c r="U91" s="338"/>
      <c r="V91" s="340">
        <f t="shared" si="2"/>
        <v>0</v>
      </c>
    </row>
    <row r="92" spans="1:22" ht="15.75" x14ac:dyDescent="0.25">
      <c r="A92" s="131">
        <v>604</v>
      </c>
      <c r="B92" s="59" t="s">
        <v>504</v>
      </c>
      <c r="C92" s="59" t="s">
        <v>505</v>
      </c>
      <c r="D92" s="59" t="s">
        <v>506</v>
      </c>
      <c r="E92" s="194"/>
      <c r="F92" s="111" t="s">
        <v>992</v>
      </c>
      <c r="G92" s="111" t="s">
        <v>993</v>
      </c>
      <c r="H92" s="112">
        <v>32.21</v>
      </c>
      <c r="I92" s="237">
        <f t="shared" si="3"/>
        <v>0.30971153846153848</v>
      </c>
      <c r="J92" s="337"/>
      <c r="K92" s="338"/>
      <c r="L92" s="338"/>
      <c r="M92" s="338"/>
      <c r="N92" s="338"/>
      <c r="O92" s="338"/>
      <c r="P92" s="338"/>
      <c r="Q92" s="338"/>
      <c r="R92" s="338"/>
      <c r="S92" s="338"/>
      <c r="T92" s="339"/>
      <c r="U92" s="338"/>
      <c r="V92" s="340">
        <f t="shared" si="2"/>
        <v>0</v>
      </c>
    </row>
    <row r="93" spans="1:22" ht="15.75" x14ac:dyDescent="0.25">
      <c r="A93" s="131">
        <v>605</v>
      </c>
      <c r="B93" s="59" t="s">
        <v>507</v>
      </c>
      <c r="C93" s="59" t="s">
        <v>508</v>
      </c>
      <c r="D93" s="59" t="s">
        <v>509</v>
      </c>
      <c r="E93" s="194"/>
      <c r="F93" s="111" t="s">
        <v>994</v>
      </c>
      <c r="G93" s="111" t="s">
        <v>995</v>
      </c>
      <c r="H93" s="112">
        <v>32.21</v>
      </c>
      <c r="I93" s="237">
        <f t="shared" si="3"/>
        <v>0.30971153846153848</v>
      </c>
      <c r="J93" s="337"/>
      <c r="K93" s="338"/>
      <c r="L93" s="338"/>
      <c r="M93" s="338"/>
      <c r="N93" s="338"/>
      <c r="O93" s="338"/>
      <c r="P93" s="338"/>
      <c r="Q93" s="338"/>
      <c r="R93" s="338"/>
      <c r="S93" s="338"/>
      <c r="T93" s="339"/>
      <c r="U93" s="338"/>
      <c r="V93" s="340">
        <f t="shared" si="2"/>
        <v>0</v>
      </c>
    </row>
    <row r="94" spans="1:22" ht="15.75" x14ac:dyDescent="0.25">
      <c r="A94" s="131">
        <v>606</v>
      </c>
      <c r="B94" s="59" t="s">
        <v>511</v>
      </c>
      <c r="C94" s="59" t="s">
        <v>512</v>
      </c>
      <c r="D94" s="59" t="s">
        <v>513</v>
      </c>
      <c r="E94" s="194"/>
      <c r="F94" s="111" t="s">
        <v>996</v>
      </c>
      <c r="G94" s="111" t="s">
        <v>995</v>
      </c>
      <c r="H94" s="112">
        <v>32.21</v>
      </c>
      <c r="I94" s="237">
        <f t="shared" si="3"/>
        <v>0.30971153846153848</v>
      </c>
      <c r="J94" s="337"/>
      <c r="K94" s="338"/>
      <c r="L94" s="338"/>
      <c r="M94" s="338"/>
      <c r="N94" s="338"/>
      <c r="O94" s="338"/>
      <c r="P94" s="338"/>
      <c r="Q94" s="338"/>
      <c r="R94" s="338"/>
      <c r="S94" s="338"/>
      <c r="T94" s="339"/>
      <c r="U94" s="338"/>
      <c r="V94" s="340">
        <f t="shared" si="2"/>
        <v>0</v>
      </c>
    </row>
    <row r="95" spans="1:22" ht="15.75" x14ac:dyDescent="0.25">
      <c r="A95" s="131">
        <v>607</v>
      </c>
      <c r="B95" s="59" t="s">
        <v>514</v>
      </c>
      <c r="C95" s="59" t="s">
        <v>515</v>
      </c>
      <c r="D95" s="59" t="s">
        <v>516</v>
      </c>
      <c r="E95" s="194"/>
      <c r="F95" s="111" t="s">
        <v>997</v>
      </c>
      <c r="G95" s="111" t="s">
        <v>995</v>
      </c>
      <c r="H95" s="112">
        <v>32.21</v>
      </c>
      <c r="I95" s="237">
        <f t="shared" si="3"/>
        <v>0.30971153846153848</v>
      </c>
      <c r="J95" s="337"/>
      <c r="K95" s="338"/>
      <c r="L95" s="338"/>
      <c r="M95" s="338"/>
      <c r="N95" s="338"/>
      <c r="O95" s="338"/>
      <c r="P95" s="338"/>
      <c r="Q95" s="338"/>
      <c r="R95" s="338"/>
      <c r="S95" s="338"/>
      <c r="T95" s="339"/>
      <c r="U95" s="338"/>
      <c r="V95" s="340">
        <f t="shared" si="2"/>
        <v>0</v>
      </c>
    </row>
    <row r="96" spans="1:22" ht="25.5" x14ac:dyDescent="0.25">
      <c r="A96" s="131">
        <v>608</v>
      </c>
      <c r="B96" s="59" t="s">
        <v>517</v>
      </c>
      <c r="C96" s="59" t="s">
        <v>518</v>
      </c>
      <c r="D96" s="59" t="s">
        <v>516</v>
      </c>
      <c r="E96" s="194"/>
      <c r="F96" s="111" t="s">
        <v>998</v>
      </c>
      <c r="G96" s="111" t="s">
        <v>995</v>
      </c>
      <c r="H96" s="112">
        <v>28.25</v>
      </c>
      <c r="I96" s="237">
        <f t="shared" si="3"/>
        <v>0.27163461538461536</v>
      </c>
      <c r="J96" s="337"/>
      <c r="K96" s="338"/>
      <c r="L96" s="338"/>
      <c r="M96" s="338"/>
      <c r="N96" s="338"/>
      <c r="O96" s="338"/>
      <c r="P96" s="338"/>
      <c r="Q96" s="338"/>
      <c r="R96" s="338"/>
      <c r="S96" s="338"/>
      <c r="T96" s="339"/>
      <c r="U96" s="338"/>
      <c r="V96" s="340">
        <f t="shared" si="2"/>
        <v>0</v>
      </c>
    </row>
    <row r="97" spans="1:22" ht="25.5" x14ac:dyDescent="0.25">
      <c r="A97" s="131">
        <v>611</v>
      </c>
      <c r="B97" s="59" t="s">
        <v>526</v>
      </c>
      <c r="C97" s="59" t="s">
        <v>809</v>
      </c>
      <c r="D97" s="59" t="s">
        <v>527</v>
      </c>
      <c r="E97" s="194"/>
      <c r="F97" s="111" t="s">
        <v>867</v>
      </c>
      <c r="G97" s="111" t="s">
        <v>1001</v>
      </c>
      <c r="H97" s="112">
        <v>19.75</v>
      </c>
      <c r="I97" s="237">
        <f>H97/100</f>
        <v>0.19750000000000001</v>
      </c>
      <c r="J97" s="337"/>
      <c r="K97" s="338"/>
      <c r="L97" s="338"/>
      <c r="M97" s="338"/>
      <c r="N97" s="338"/>
      <c r="O97" s="338"/>
      <c r="P97" s="338"/>
      <c r="Q97" s="338"/>
      <c r="R97" s="338"/>
      <c r="S97" s="338"/>
      <c r="T97" s="339"/>
      <c r="U97" s="338"/>
      <c r="V97" s="340">
        <f t="shared" si="2"/>
        <v>0</v>
      </c>
    </row>
    <row r="98" spans="1:22" ht="25.5" x14ac:dyDescent="0.25">
      <c r="A98" s="131">
        <v>612</v>
      </c>
      <c r="B98" s="59" t="s">
        <v>808</v>
      </c>
      <c r="C98" s="59" t="s">
        <v>810</v>
      </c>
      <c r="D98" s="59" t="s">
        <v>527</v>
      </c>
      <c r="E98" s="194"/>
      <c r="F98" s="111" t="s">
        <v>867</v>
      </c>
      <c r="G98" s="111" t="s">
        <v>1002</v>
      </c>
      <c r="H98" s="112">
        <v>15.91</v>
      </c>
      <c r="I98" s="237">
        <f>H98/100</f>
        <v>0.15909999999999999</v>
      </c>
      <c r="J98" s="337"/>
      <c r="K98" s="338"/>
      <c r="L98" s="338"/>
      <c r="M98" s="338"/>
      <c r="N98" s="338"/>
      <c r="O98" s="338"/>
      <c r="P98" s="338"/>
      <c r="Q98" s="338"/>
      <c r="R98" s="338"/>
      <c r="S98" s="338"/>
      <c r="T98" s="339"/>
      <c r="U98" s="338"/>
      <c r="V98" s="340">
        <f t="shared" si="2"/>
        <v>0</v>
      </c>
    </row>
    <row r="99" spans="1:22" ht="15.75" x14ac:dyDescent="0.25">
      <c r="A99" s="131">
        <v>614</v>
      </c>
      <c r="B99" s="59" t="s">
        <v>529</v>
      </c>
      <c r="C99" s="59" t="s">
        <v>530</v>
      </c>
      <c r="D99" s="59" t="s">
        <v>246</v>
      </c>
      <c r="E99" s="194"/>
      <c r="F99" s="111" t="s">
        <v>883</v>
      </c>
      <c r="G99" s="111" t="s">
        <v>200</v>
      </c>
      <c r="H99" s="112">
        <v>49.73</v>
      </c>
      <c r="I99" s="237">
        <f>H99/6</f>
        <v>8.2883333333333322</v>
      </c>
      <c r="J99" s="337"/>
      <c r="K99" s="338"/>
      <c r="L99" s="338"/>
      <c r="M99" s="338"/>
      <c r="N99" s="338"/>
      <c r="O99" s="338"/>
      <c r="P99" s="338"/>
      <c r="Q99" s="338"/>
      <c r="R99" s="338"/>
      <c r="S99" s="338"/>
      <c r="T99" s="339"/>
      <c r="U99" s="338"/>
      <c r="V99" s="340">
        <f t="shared" si="2"/>
        <v>0</v>
      </c>
    </row>
    <row r="100" spans="1:22" ht="15.75" x14ac:dyDescent="0.25">
      <c r="A100" s="131">
        <v>615</v>
      </c>
      <c r="B100" s="59" t="s">
        <v>531</v>
      </c>
      <c r="C100" s="69" t="s">
        <v>432</v>
      </c>
      <c r="D100" s="59" t="s">
        <v>246</v>
      </c>
      <c r="E100" s="194"/>
      <c r="F100" s="111" t="s">
        <v>1003</v>
      </c>
      <c r="G100" s="111" t="s">
        <v>532</v>
      </c>
      <c r="H100" s="112">
        <v>24.87</v>
      </c>
      <c r="I100" s="237">
        <f>H100/30</f>
        <v>0.82900000000000007</v>
      </c>
      <c r="J100" s="337"/>
      <c r="K100" s="338"/>
      <c r="L100" s="338"/>
      <c r="M100" s="338"/>
      <c r="N100" s="338"/>
      <c r="O100" s="338"/>
      <c r="P100" s="338"/>
      <c r="Q100" s="338"/>
      <c r="R100" s="338"/>
      <c r="S100" s="338"/>
      <c r="T100" s="339"/>
      <c r="U100" s="338"/>
      <c r="V100" s="340">
        <f t="shared" si="2"/>
        <v>0</v>
      </c>
    </row>
    <row r="101" spans="1:22" ht="15.75" x14ac:dyDescent="0.25">
      <c r="A101" s="131">
        <v>616</v>
      </c>
      <c r="B101" s="59" t="s">
        <v>531</v>
      </c>
      <c r="C101" s="59" t="s">
        <v>1512</v>
      </c>
      <c r="D101" s="59" t="s">
        <v>246</v>
      </c>
      <c r="E101" s="194"/>
      <c r="F101" s="111" t="s">
        <v>1004</v>
      </c>
      <c r="G101" s="111" t="s">
        <v>1005</v>
      </c>
      <c r="H101" s="112">
        <v>29.65</v>
      </c>
      <c r="I101" s="237">
        <f>H101/3</f>
        <v>9.8833333333333329</v>
      </c>
      <c r="J101" s="337"/>
      <c r="K101" s="338"/>
      <c r="L101" s="338"/>
      <c r="M101" s="338"/>
      <c r="N101" s="338"/>
      <c r="O101" s="338"/>
      <c r="P101" s="338"/>
      <c r="Q101" s="338"/>
      <c r="R101" s="338"/>
      <c r="S101" s="338"/>
      <c r="T101" s="339"/>
      <c r="U101" s="338"/>
      <c r="V101" s="340">
        <f t="shared" si="2"/>
        <v>0</v>
      </c>
    </row>
    <row r="102" spans="1:22" ht="25.5" x14ac:dyDescent="0.25">
      <c r="A102" s="131">
        <v>618</v>
      </c>
      <c r="B102" s="59" t="s">
        <v>534</v>
      </c>
      <c r="C102" s="59"/>
      <c r="D102" s="59" t="s">
        <v>294</v>
      </c>
      <c r="E102" s="194"/>
      <c r="F102" s="111" t="s">
        <v>883</v>
      </c>
      <c r="G102" s="111" t="s">
        <v>1008</v>
      </c>
      <c r="H102" s="112">
        <v>19.88</v>
      </c>
      <c r="I102" s="237">
        <f>H102/6</f>
        <v>3.313333333333333</v>
      </c>
      <c r="J102" s="337"/>
      <c r="K102" s="338"/>
      <c r="L102" s="338"/>
      <c r="M102" s="338"/>
      <c r="N102" s="338"/>
      <c r="O102" s="338"/>
      <c r="P102" s="338"/>
      <c r="Q102" s="338"/>
      <c r="R102" s="338"/>
      <c r="S102" s="338"/>
      <c r="T102" s="339"/>
      <c r="U102" s="338"/>
      <c r="V102" s="340">
        <f t="shared" si="2"/>
        <v>0</v>
      </c>
    </row>
    <row r="103" spans="1:22" ht="15.75" x14ac:dyDescent="0.25">
      <c r="A103" s="131">
        <v>619</v>
      </c>
      <c r="B103" s="59" t="s">
        <v>538</v>
      </c>
      <c r="C103" s="59" t="s">
        <v>539</v>
      </c>
      <c r="D103" s="59" t="s">
        <v>246</v>
      </c>
      <c r="E103" s="194"/>
      <c r="F103" s="111" t="s">
        <v>883</v>
      </c>
      <c r="G103" s="111" t="s">
        <v>462</v>
      </c>
      <c r="H103" s="112">
        <v>20.74</v>
      </c>
      <c r="I103" s="237">
        <f>H103/4</f>
        <v>5.1849999999999996</v>
      </c>
      <c r="J103" s="337"/>
      <c r="K103" s="338"/>
      <c r="L103" s="338"/>
      <c r="M103" s="338"/>
      <c r="N103" s="338"/>
      <c r="O103" s="338"/>
      <c r="P103" s="338"/>
      <c r="Q103" s="338"/>
      <c r="R103" s="338"/>
      <c r="S103" s="338"/>
      <c r="T103" s="339"/>
      <c r="U103" s="338"/>
      <c r="V103" s="340">
        <f t="shared" si="2"/>
        <v>0</v>
      </c>
    </row>
    <row r="104" spans="1:22" ht="38.25" x14ac:dyDescent="0.25">
      <c r="A104" s="131">
        <v>620</v>
      </c>
      <c r="B104" s="59" t="s">
        <v>540</v>
      </c>
      <c r="C104" s="59" t="s">
        <v>541</v>
      </c>
      <c r="D104" s="59" t="s">
        <v>440</v>
      </c>
      <c r="E104" s="194"/>
      <c r="F104" s="111" t="s">
        <v>883</v>
      </c>
      <c r="G104" s="111" t="s">
        <v>200</v>
      </c>
      <c r="H104" s="112">
        <v>32.75</v>
      </c>
      <c r="I104" s="237">
        <f>H104/6</f>
        <v>5.458333333333333</v>
      </c>
      <c r="J104" s="337"/>
      <c r="K104" s="338"/>
      <c r="L104" s="338"/>
      <c r="M104" s="338"/>
      <c r="N104" s="338"/>
      <c r="O104" s="338"/>
      <c r="P104" s="338"/>
      <c r="Q104" s="338"/>
      <c r="R104" s="338"/>
      <c r="S104" s="338"/>
      <c r="T104" s="339"/>
      <c r="U104" s="338"/>
      <c r="V104" s="340">
        <f t="shared" si="2"/>
        <v>0</v>
      </c>
    </row>
    <row r="105" spans="1:22" ht="51" x14ac:dyDescent="0.25">
      <c r="A105" s="131">
        <v>621</v>
      </c>
      <c r="B105" s="59" t="s">
        <v>542</v>
      </c>
      <c r="C105" s="59" t="s">
        <v>1513</v>
      </c>
      <c r="D105" s="59" t="s">
        <v>543</v>
      </c>
      <c r="E105" s="194"/>
      <c r="F105" s="111" t="s">
        <v>883</v>
      </c>
      <c r="G105" s="111" t="s">
        <v>978</v>
      </c>
      <c r="H105" s="112">
        <v>41.85</v>
      </c>
      <c r="I105" s="237">
        <f>H105/12</f>
        <v>3.4875000000000003</v>
      </c>
      <c r="J105" s="337"/>
      <c r="K105" s="338"/>
      <c r="L105" s="338"/>
      <c r="M105" s="338"/>
      <c r="N105" s="338"/>
      <c r="O105" s="338"/>
      <c r="P105" s="338"/>
      <c r="Q105" s="338"/>
      <c r="R105" s="338"/>
      <c r="S105" s="338"/>
      <c r="T105" s="339"/>
      <c r="U105" s="338"/>
      <c r="V105" s="340">
        <f t="shared" si="2"/>
        <v>0</v>
      </c>
    </row>
    <row r="106" spans="1:22" ht="15.75" x14ac:dyDescent="0.25">
      <c r="A106" s="131">
        <v>627</v>
      </c>
      <c r="B106" s="59" t="s">
        <v>560</v>
      </c>
      <c r="C106" s="80" t="s">
        <v>561</v>
      </c>
      <c r="D106" s="59" t="s">
        <v>246</v>
      </c>
      <c r="E106" s="194"/>
      <c r="F106" s="111" t="s">
        <v>1012</v>
      </c>
      <c r="G106" s="111" t="s">
        <v>408</v>
      </c>
      <c r="H106" s="112">
        <v>20.25</v>
      </c>
      <c r="I106" s="237">
        <f>H106/25</f>
        <v>0.81</v>
      </c>
      <c r="J106" s="337"/>
      <c r="K106" s="338"/>
      <c r="L106" s="338"/>
      <c r="M106" s="338"/>
      <c r="N106" s="338"/>
      <c r="O106" s="338"/>
      <c r="P106" s="338"/>
      <c r="Q106" s="338"/>
      <c r="R106" s="338"/>
      <c r="S106" s="338"/>
      <c r="T106" s="339"/>
      <c r="U106" s="338"/>
      <c r="V106" s="340">
        <f t="shared" si="2"/>
        <v>0</v>
      </c>
    </row>
    <row r="107" spans="1:22" ht="25.5" x14ac:dyDescent="0.25">
      <c r="A107" s="131">
        <v>628</v>
      </c>
      <c r="B107" s="59" t="s">
        <v>562</v>
      </c>
      <c r="C107" s="59" t="s">
        <v>563</v>
      </c>
      <c r="D107" s="59" t="s">
        <v>564</v>
      </c>
      <c r="E107" s="194"/>
      <c r="F107" s="111" t="s">
        <v>1013</v>
      </c>
      <c r="G107" s="111" t="s">
        <v>1014</v>
      </c>
      <c r="H107" s="112">
        <v>30.96</v>
      </c>
      <c r="I107" s="237">
        <f>H107/12</f>
        <v>2.58</v>
      </c>
      <c r="J107" s="337"/>
      <c r="K107" s="338"/>
      <c r="L107" s="338"/>
      <c r="M107" s="338"/>
      <c r="N107" s="338"/>
      <c r="O107" s="338"/>
      <c r="P107" s="338"/>
      <c r="Q107" s="338"/>
      <c r="R107" s="338"/>
      <c r="S107" s="338"/>
      <c r="T107" s="339"/>
      <c r="U107" s="338"/>
      <c r="V107" s="340">
        <f t="shared" si="2"/>
        <v>0</v>
      </c>
    </row>
    <row r="108" spans="1:22" ht="38.25" x14ac:dyDescent="0.25">
      <c r="A108" s="268"/>
      <c r="B108" s="255" t="s">
        <v>570</v>
      </c>
      <c r="C108" s="255" t="s">
        <v>1515</v>
      </c>
      <c r="D108" s="255"/>
      <c r="E108" s="257"/>
      <c r="F108" s="258"/>
      <c r="G108" s="258"/>
      <c r="H108" s="259"/>
      <c r="I108" s="260"/>
      <c r="J108" s="334"/>
      <c r="K108" s="335"/>
      <c r="L108" s="335"/>
      <c r="M108" s="335"/>
      <c r="N108" s="335"/>
      <c r="O108" s="335"/>
      <c r="P108" s="335"/>
      <c r="Q108" s="335"/>
      <c r="R108" s="335"/>
      <c r="S108" s="335"/>
      <c r="T108" s="336"/>
      <c r="U108" s="335"/>
      <c r="V108" s="335">
        <f t="shared" si="2"/>
        <v>0</v>
      </c>
    </row>
    <row r="109" spans="1:22" ht="25.5" x14ac:dyDescent="0.25">
      <c r="A109" s="131">
        <v>701</v>
      </c>
      <c r="B109" s="59" t="s">
        <v>571</v>
      </c>
      <c r="C109" s="59" t="s">
        <v>572</v>
      </c>
      <c r="D109" s="59" t="s">
        <v>573</v>
      </c>
      <c r="E109" s="194"/>
      <c r="F109" s="111" t="s">
        <v>1016</v>
      </c>
      <c r="G109" s="111" t="s">
        <v>1017</v>
      </c>
      <c r="H109" s="112">
        <v>19.7</v>
      </c>
      <c r="I109" s="237">
        <f>H109/12</f>
        <v>1.6416666666666666</v>
      </c>
      <c r="J109" s="337"/>
      <c r="K109" s="338"/>
      <c r="L109" s="338"/>
      <c r="M109" s="338"/>
      <c r="N109" s="338"/>
      <c r="O109" s="338"/>
      <c r="P109" s="338"/>
      <c r="Q109" s="338"/>
      <c r="R109" s="338"/>
      <c r="S109" s="338"/>
      <c r="T109" s="339"/>
      <c r="U109" s="338"/>
      <c r="V109" s="340">
        <f t="shared" si="2"/>
        <v>0</v>
      </c>
    </row>
    <row r="110" spans="1:22" ht="25.5" x14ac:dyDescent="0.25">
      <c r="A110" s="131">
        <v>702</v>
      </c>
      <c r="B110" s="80" t="s">
        <v>571</v>
      </c>
      <c r="C110" s="59" t="s">
        <v>575</v>
      </c>
      <c r="D110" s="59" t="s">
        <v>576</v>
      </c>
      <c r="E110" s="194"/>
      <c r="F110" s="111" t="s">
        <v>1018</v>
      </c>
      <c r="G110" s="111" t="s">
        <v>1019</v>
      </c>
      <c r="H110" s="112">
        <v>9.6</v>
      </c>
      <c r="I110" s="237">
        <f>H110/96</f>
        <v>9.9999999999999992E-2</v>
      </c>
      <c r="J110" s="337"/>
      <c r="K110" s="338"/>
      <c r="L110" s="338"/>
      <c r="M110" s="338"/>
      <c r="N110" s="338"/>
      <c r="O110" s="338"/>
      <c r="P110" s="338"/>
      <c r="Q110" s="338"/>
      <c r="R110" s="338"/>
      <c r="S110" s="338"/>
      <c r="T110" s="339"/>
      <c r="U110" s="338"/>
      <c r="V110" s="340">
        <f t="shared" si="2"/>
        <v>0</v>
      </c>
    </row>
    <row r="111" spans="1:22" ht="25.5" x14ac:dyDescent="0.25">
      <c r="A111" s="131">
        <v>703</v>
      </c>
      <c r="B111" s="59" t="s">
        <v>578</v>
      </c>
      <c r="C111" s="59" t="s">
        <v>579</v>
      </c>
      <c r="D111" s="59" t="s">
        <v>580</v>
      </c>
      <c r="E111" s="194"/>
      <c r="F111" s="111" t="s">
        <v>1020</v>
      </c>
      <c r="G111" s="111" t="s">
        <v>1021</v>
      </c>
      <c r="H111" s="112">
        <v>32.840000000000003</v>
      </c>
      <c r="I111" s="237">
        <f>H111/2</f>
        <v>16.420000000000002</v>
      </c>
      <c r="J111" s="337"/>
      <c r="K111" s="338"/>
      <c r="L111" s="338"/>
      <c r="M111" s="338"/>
      <c r="N111" s="338"/>
      <c r="O111" s="338"/>
      <c r="P111" s="338"/>
      <c r="Q111" s="338"/>
      <c r="R111" s="338"/>
      <c r="S111" s="338"/>
      <c r="T111" s="339"/>
      <c r="U111" s="338"/>
      <c r="V111" s="340">
        <f t="shared" si="2"/>
        <v>0</v>
      </c>
    </row>
    <row r="112" spans="1:22" ht="25.5" x14ac:dyDescent="0.25">
      <c r="A112" s="131">
        <v>704</v>
      </c>
      <c r="B112" s="59" t="s">
        <v>581</v>
      </c>
      <c r="C112" s="59" t="s">
        <v>582</v>
      </c>
      <c r="D112" s="59" t="s">
        <v>583</v>
      </c>
      <c r="E112" s="194"/>
      <c r="F112" s="111" t="s">
        <v>1020</v>
      </c>
      <c r="G112" s="111" t="s">
        <v>200</v>
      </c>
      <c r="H112" s="112">
        <v>19.8</v>
      </c>
      <c r="I112" s="237">
        <f>H112/6</f>
        <v>3.3000000000000003</v>
      </c>
      <c r="J112" s="337"/>
      <c r="K112" s="338"/>
      <c r="L112" s="338"/>
      <c r="M112" s="338"/>
      <c r="N112" s="338"/>
      <c r="O112" s="338"/>
      <c r="P112" s="338"/>
      <c r="Q112" s="338"/>
      <c r="R112" s="338"/>
      <c r="S112" s="338"/>
      <c r="T112" s="339"/>
      <c r="U112" s="338"/>
      <c r="V112" s="340">
        <f t="shared" si="2"/>
        <v>0</v>
      </c>
    </row>
    <row r="113" spans="1:22" ht="25.5" x14ac:dyDescent="0.25">
      <c r="A113" s="131">
        <v>705</v>
      </c>
      <c r="B113" s="59" t="s">
        <v>584</v>
      </c>
      <c r="C113" s="59" t="s">
        <v>579</v>
      </c>
      <c r="D113" s="59" t="s">
        <v>585</v>
      </c>
      <c r="E113" s="194"/>
      <c r="F113" s="111" t="s">
        <v>1020</v>
      </c>
      <c r="G113" s="111" t="s">
        <v>1021</v>
      </c>
      <c r="H113" s="112">
        <v>18.7</v>
      </c>
      <c r="I113" s="237">
        <f>H113/2</f>
        <v>9.35</v>
      </c>
      <c r="J113" s="337"/>
      <c r="K113" s="338"/>
      <c r="L113" s="338"/>
      <c r="M113" s="338"/>
      <c r="N113" s="338"/>
      <c r="O113" s="338"/>
      <c r="P113" s="338"/>
      <c r="Q113" s="338"/>
      <c r="R113" s="338"/>
      <c r="S113" s="338"/>
      <c r="T113" s="339"/>
      <c r="U113" s="338"/>
      <c r="V113" s="340">
        <f t="shared" si="2"/>
        <v>0</v>
      </c>
    </row>
    <row r="114" spans="1:22" ht="25.5" x14ac:dyDescent="0.25">
      <c r="A114" s="131">
        <v>706</v>
      </c>
      <c r="B114" s="59" t="s">
        <v>586</v>
      </c>
      <c r="C114" s="59" t="s">
        <v>587</v>
      </c>
      <c r="D114" s="59" t="s">
        <v>583</v>
      </c>
      <c r="E114" s="194"/>
      <c r="F114" s="111" t="s">
        <v>1020</v>
      </c>
      <c r="G114" s="111" t="s">
        <v>1022</v>
      </c>
      <c r="H114" s="112">
        <v>15.28</v>
      </c>
      <c r="I114" s="237">
        <f>H114/1000</f>
        <v>1.528E-2</v>
      </c>
      <c r="J114" s="337"/>
      <c r="K114" s="338"/>
      <c r="L114" s="338"/>
      <c r="M114" s="338"/>
      <c r="N114" s="338"/>
      <c r="O114" s="338"/>
      <c r="P114" s="338"/>
      <c r="Q114" s="338"/>
      <c r="R114" s="338"/>
      <c r="S114" s="338"/>
      <c r="T114" s="339"/>
      <c r="U114" s="338"/>
      <c r="V114" s="340">
        <f t="shared" si="2"/>
        <v>0</v>
      </c>
    </row>
    <row r="115" spans="1:22" ht="51" x14ac:dyDescent="0.25">
      <c r="A115" s="131">
        <v>707</v>
      </c>
      <c r="B115" s="59" t="s">
        <v>589</v>
      </c>
      <c r="C115" s="59" t="s">
        <v>590</v>
      </c>
      <c r="D115" s="59" t="s">
        <v>591</v>
      </c>
      <c r="E115" s="194"/>
      <c r="F115" s="111" t="s">
        <v>883</v>
      </c>
      <c r="G115" s="111" t="s">
        <v>1023</v>
      </c>
      <c r="H115" s="112">
        <v>28.64</v>
      </c>
      <c r="I115" s="237">
        <f>H115/30</f>
        <v>0.95466666666666666</v>
      </c>
      <c r="J115" s="337"/>
      <c r="K115" s="338"/>
      <c r="L115" s="338"/>
      <c r="M115" s="338"/>
      <c r="N115" s="338"/>
      <c r="O115" s="338"/>
      <c r="P115" s="338"/>
      <c r="Q115" s="338"/>
      <c r="R115" s="338"/>
      <c r="S115" s="338"/>
      <c r="T115" s="339"/>
      <c r="U115" s="338"/>
      <c r="V115" s="340">
        <f t="shared" si="2"/>
        <v>0</v>
      </c>
    </row>
    <row r="116" spans="1:22" ht="25.5" x14ac:dyDescent="0.25">
      <c r="A116" s="131">
        <v>708</v>
      </c>
      <c r="B116" s="59" t="s">
        <v>593</v>
      </c>
      <c r="C116" s="59" t="s">
        <v>579</v>
      </c>
      <c r="D116" s="59" t="s">
        <v>594</v>
      </c>
      <c r="E116" s="194"/>
      <c r="F116" s="111" t="s">
        <v>1020</v>
      </c>
      <c r="G116" s="111" t="s">
        <v>1021</v>
      </c>
      <c r="H116" s="112">
        <v>33.89</v>
      </c>
      <c r="I116" s="237">
        <f>H116/2</f>
        <v>16.945</v>
      </c>
      <c r="J116" s="337"/>
      <c r="K116" s="338"/>
      <c r="L116" s="338"/>
      <c r="M116" s="338"/>
      <c r="N116" s="338"/>
      <c r="O116" s="338"/>
      <c r="P116" s="338"/>
      <c r="Q116" s="338"/>
      <c r="R116" s="338"/>
      <c r="S116" s="338"/>
      <c r="T116" s="339"/>
      <c r="U116" s="338"/>
      <c r="V116" s="340">
        <f t="shared" si="2"/>
        <v>0</v>
      </c>
    </row>
    <row r="117" spans="1:22" ht="51" x14ac:dyDescent="0.25">
      <c r="A117" s="131">
        <v>709</v>
      </c>
      <c r="B117" s="59" t="s">
        <v>595</v>
      </c>
      <c r="C117" s="59" t="s">
        <v>596</v>
      </c>
      <c r="D117" s="59" t="s">
        <v>597</v>
      </c>
      <c r="E117" s="194"/>
      <c r="F117" s="111" t="s">
        <v>915</v>
      </c>
      <c r="G117" s="111" t="s">
        <v>1024</v>
      </c>
      <c r="H117" s="112">
        <v>19.86</v>
      </c>
      <c r="I117" s="237">
        <f>H117/500</f>
        <v>3.9719999999999998E-2</v>
      </c>
      <c r="J117" s="337"/>
      <c r="K117" s="338"/>
      <c r="L117" s="338"/>
      <c r="M117" s="338"/>
      <c r="N117" s="338"/>
      <c r="O117" s="338"/>
      <c r="P117" s="338"/>
      <c r="Q117" s="338"/>
      <c r="R117" s="338"/>
      <c r="S117" s="338"/>
      <c r="T117" s="339"/>
      <c r="U117" s="338"/>
      <c r="V117" s="340">
        <f t="shared" si="2"/>
        <v>0</v>
      </c>
    </row>
    <row r="118" spans="1:22" ht="25.5" x14ac:dyDescent="0.25">
      <c r="A118" s="131">
        <v>710</v>
      </c>
      <c r="B118" s="59" t="s">
        <v>599</v>
      </c>
      <c r="C118" s="59" t="s">
        <v>579</v>
      </c>
      <c r="D118" s="59" t="s">
        <v>600</v>
      </c>
      <c r="E118" s="194"/>
      <c r="F118" s="111" t="s">
        <v>1020</v>
      </c>
      <c r="G118" s="111" t="s">
        <v>1021</v>
      </c>
      <c r="H118" s="112">
        <v>16.59</v>
      </c>
      <c r="I118" s="237">
        <f>H118/2</f>
        <v>8.2949999999999999</v>
      </c>
      <c r="J118" s="337"/>
      <c r="K118" s="338"/>
      <c r="L118" s="338"/>
      <c r="M118" s="338"/>
      <c r="N118" s="338"/>
      <c r="O118" s="338"/>
      <c r="P118" s="338"/>
      <c r="Q118" s="338"/>
      <c r="R118" s="338"/>
      <c r="S118" s="338"/>
      <c r="T118" s="339"/>
      <c r="U118" s="338"/>
      <c r="V118" s="340">
        <f t="shared" si="2"/>
        <v>0</v>
      </c>
    </row>
    <row r="119" spans="1:22" ht="25.5" x14ac:dyDescent="0.25">
      <c r="A119" s="131">
        <v>711</v>
      </c>
      <c r="B119" s="59" t="s">
        <v>601</v>
      </c>
      <c r="C119" s="59"/>
      <c r="D119" s="59" t="s">
        <v>583</v>
      </c>
      <c r="E119" s="194"/>
      <c r="F119" s="111" t="s">
        <v>1025</v>
      </c>
      <c r="G119" s="111" t="s">
        <v>1026</v>
      </c>
      <c r="H119" s="112">
        <v>4.87</v>
      </c>
      <c r="I119" s="237">
        <f>H119/500</f>
        <v>9.7400000000000004E-3</v>
      </c>
      <c r="J119" s="337"/>
      <c r="K119" s="338"/>
      <c r="L119" s="338"/>
      <c r="M119" s="338"/>
      <c r="N119" s="338"/>
      <c r="O119" s="338"/>
      <c r="P119" s="338"/>
      <c r="Q119" s="338"/>
      <c r="R119" s="338"/>
      <c r="S119" s="338"/>
      <c r="T119" s="339"/>
      <c r="U119" s="338"/>
      <c r="V119" s="338">
        <f t="shared" si="2"/>
        <v>0</v>
      </c>
    </row>
    <row r="120" spans="1:22" ht="15.75" x14ac:dyDescent="0.25">
      <c r="A120" s="131">
        <v>714</v>
      </c>
      <c r="B120" s="59" t="s">
        <v>605</v>
      </c>
      <c r="C120" s="59"/>
      <c r="D120" s="59" t="s">
        <v>246</v>
      </c>
      <c r="E120" s="194"/>
      <c r="F120" s="111" t="s">
        <v>1027</v>
      </c>
      <c r="G120" s="111" t="s">
        <v>200</v>
      </c>
      <c r="H120" s="112">
        <v>39.85</v>
      </c>
      <c r="I120" s="237">
        <f>H120/6</f>
        <v>6.6416666666666666</v>
      </c>
      <c r="J120" s="337"/>
      <c r="K120" s="338"/>
      <c r="L120" s="338"/>
      <c r="M120" s="338"/>
      <c r="N120" s="338"/>
      <c r="O120" s="338"/>
      <c r="P120" s="338"/>
      <c r="Q120" s="338"/>
      <c r="R120" s="338"/>
      <c r="S120" s="338"/>
      <c r="T120" s="339"/>
      <c r="U120" s="338"/>
      <c r="V120" s="338">
        <f t="shared" si="2"/>
        <v>0</v>
      </c>
    </row>
    <row r="121" spans="1:22" ht="15.75" x14ac:dyDescent="0.25">
      <c r="A121" s="268"/>
      <c r="B121" s="255" t="s">
        <v>611</v>
      </c>
      <c r="C121" s="256"/>
      <c r="D121" s="256"/>
      <c r="E121" s="257"/>
      <c r="F121" s="258"/>
      <c r="G121" s="258"/>
      <c r="H121" s="259"/>
      <c r="I121" s="260"/>
      <c r="J121" s="334"/>
      <c r="K121" s="335"/>
      <c r="L121" s="335"/>
      <c r="M121" s="335"/>
      <c r="N121" s="335"/>
      <c r="O121" s="335"/>
      <c r="P121" s="335"/>
      <c r="Q121" s="335"/>
      <c r="R121" s="335"/>
      <c r="S121" s="335"/>
      <c r="T121" s="336"/>
      <c r="U121" s="335"/>
      <c r="V121" s="335">
        <f t="shared" si="2"/>
        <v>0</v>
      </c>
    </row>
    <row r="122" spans="1:22" ht="15.75" x14ac:dyDescent="0.25">
      <c r="A122" s="131">
        <v>802</v>
      </c>
      <c r="B122" s="59" t="s">
        <v>615</v>
      </c>
      <c r="C122" s="80" t="s">
        <v>616</v>
      </c>
      <c r="D122" s="59" t="s">
        <v>617</v>
      </c>
      <c r="E122" s="194"/>
      <c r="F122" s="111" t="s">
        <v>1028</v>
      </c>
      <c r="G122" s="111" t="s">
        <v>1029</v>
      </c>
      <c r="H122" s="112">
        <v>28.74</v>
      </c>
      <c r="I122" s="237">
        <f>H122/6</f>
        <v>4.79</v>
      </c>
      <c r="J122" s="337"/>
      <c r="K122" s="338"/>
      <c r="L122" s="338"/>
      <c r="M122" s="338"/>
      <c r="N122" s="338"/>
      <c r="O122" s="338"/>
      <c r="P122" s="338"/>
      <c r="Q122" s="338"/>
      <c r="R122" s="338"/>
      <c r="S122" s="338"/>
      <c r="T122" s="339"/>
      <c r="U122" s="338"/>
      <c r="V122" s="338">
        <f t="shared" si="2"/>
        <v>0</v>
      </c>
    </row>
    <row r="123" spans="1:22" ht="15.75" x14ac:dyDescent="0.25">
      <c r="A123" s="268"/>
      <c r="B123" s="269" t="s">
        <v>621</v>
      </c>
      <c r="C123" s="270"/>
      <c r="D123" s="271"/>
      <c r="E123" s="257"/>
      <c r="F123" s="258"/>
      <c r="G123" s="258"/>
      <c r="H123" s="259"/>
      <c r="I123" s="260"/>
      <c r="J123" s="334"/>
      <c r="K123" s="335"/>
      <c r="L123" s="335"/>
      <c r="M123" s="335"/>
      <c r="N123" s="335"/>
      <c r="O123" s="335"/>
      <c r="P123" s="335"/>
      <c r="Q123" s="335"/>
      <c r="R123" s="335"/>
      <c r="S123" s="335"/>
      <c r="T123" s="336"/>
      <c r="U123" s="335"/>
      <c r="V123" s="335">
        <f t="shared" si="2"/>
        <v>0</v>
      </c>
    </row>
    <row r="124" spans="1:22" ht="25.5" x14ac:dyDescent="0.25">
      <c r="A124" s="131">
        <v>904</v>
      </c>
      <c r="B124" s="90" t="s">
        <v>631</v>
      </c>
      <c r="C124" s="90" t="s">
        <v>632</v>
      </c>
      <c r="D124" s="90"/>
      <c r="E124" s="194"/>
      <c r="F124" s="111" t="s">
        <v>1032</v>
      </c>
      <c r="G124" s="111" t="s">
        <v>1033</v>
      </c>
      <c r="H124" s="112">
        <v>35.450000000000003</v>
      </c>
      <c r="I124" s="237">
        <f>H124/1000</f>
        <v>3.5450000000000002E-2</v>
      </c>
      <c r="J124" s="337"/>
      <c r="K124" s="338"/>
      <c r="L124" s="338"/>
      <c r="M124" s="338"/>
      <c r="N124" s="338"/>
      <c r="O124" s="338"/>
      <c r="P124" s="338"/>
      <c r="Q124" s="338"/>
      <c r="R124" s="338"/>
      <c r="S124" s="338"/>
      <c r="T124" s="339"/>
      <c r="U124" s="338"/>
      <c r="V124" s="338">
        <f t="shared" si="2"/>
        <v>0</v>
      </c>
    </row>
    <row r="125" spans="1:22" ht="25.5" x14ac:dyDescent="0.25">
      <c r="A125" s="131">
        <v>905</v>
      </c>
      <c r="B125" s="90" t="s">
        <v>631</v>
      </c>
      <c r="C125" s="90" t="s">
        <v>634</v>
      </c>
      <c r="D125" s="90"/>
      <c r="E125" s="194"/>
      <c r="F125" s="111" t="s">
        <v>1032</v>
      </c>
      <c r="G125" s="111" t="s">
        <v>1033</v>
      </c>
      <c r="H125" s="112">
        <v>33.450000000000003</v>
      </c>
      <c r="I125" s="237">
        <f>H125/1000</f>
        <v>3.3450000000000001E-2</v>
      </c>
      <c r="J125" s="337"/>
      <c r="K125" s="338"/>
      <c r="L125" s="338"/>
      <c r="M125" s="338"/>
      <c r="N125" s="338"/>
      <c r="O125" s="338"/>
      <c r="P125" s="338"/>
      <c r="Q125" s="338"/>
      <c r="R125" s="338"/>
      <c r="S125" s="338"/>
      <c r="T125" s="339"/>
      <c r="U125" s="338"/>
      <c r="V125" s="338">
        <f t="shared" si="2"/>
        <v>0</v>
      </c>
    </row>
    <row r="126" spans="1:22" ht="25.5" x14ac:dyDescent="0.25">
      <c r="A126" s="131">
        <v>906</v>
      </c>
      <c r="B126" s="90" t="s">
        <v>631</v>
      </c>
      <c r="C126" s="90" t="s">
        <v>635</v>
      </c>
      <c r="D126" s="90"/>
      <c r="E126" s="194"/>
      <c r="F126" s="111" t="s">
        <v>1032</v>
      </c>
      <c r="G126" s="111" t="s">
        <v>1033</v>
      </c>
      <c r="H126" s="112">
        <v>31.45</v>
      </c>
      <c r="I126" s="237">
        <f>H126/1000</f>
        <v>3.1449999999999999E-2</v>
      </c>
      <c r="J126" s="337"/>
      <c r="K126" s="338"/>
      <c r="L126" s="338"/>
      <c r="M126" s="338"/>
      <c r="N126" s="338"/>
      <c r="O126" s="338"/>
      <c r="P126" s="338"/>
      <c r="Q126" s="338"/>
      <c r="R126" s="338"/>
      <c r="S126" s="338"/>
      <c r="T126" s="339"/>
      <c r="U126" s="338"/>
      <c r="V126" s="338">
        <f t="shared" si="2"/>
        <v>0</v>
      </c>
    </row>
    <row r="127" spans="1:22" ht="15.75" x14ac:dyDescent="0.25">
      <c r="A127" s="131">
        <v>920</v>
      </c>
      <c r="B127" s="90" t="s">
        <v>656</v>
      </c>
      <c r="C127" s="90" t="s">
        <v>661</v>
      </c>
      <c r="D127" s="90"/>
      <c r="E127" s="194"/>
      <c r="F127" s="111" t="s">
        <v>1032</v>
      </c>
      <c r="G127" s="111" t="s">
        <v>1039</v>
      </c>
      <c r="H127" s="112">
        <v>16.440000000000001</v>
      </c>
      <c r="I127" s="237">
        <f>H127/1000</f>
        <v>1.644E-2</v>
      </c>
      <c r="J127" s="337"/>
      <c r="K127" s="338"/>
      <c r="L127" s="338"/>
      <c r="M127" s="338"/>
      <c r="N127" s="338"/>
      <c r="O127" s="338"/>
      <c r="P127" s="338"/>
      <c r="Q127" s="338"/>
      <c r="R127" s="338"/>
      <c r="S127" s="338"/>
      <c r="T127" s="339"/>
      <c r="U127" s="338"/>
      <c r="V127" s="338">
        <f t="shared" si="2"/>
        <v>0</v>
      </c>
    </row>
    <row r="128" spans="1:22" ht="25.5" x14ac:dyDescent="0.25">
      <c r="A128" s="131">
        <v>921</v>
      </c>
      <c r="B128" s="90" t="s">
        <v>663</v>
      </c>
      <c r="C128" s="90" t="s">
        <v>1534</v>
      </c>
      <c r="D128" s="90"/>
      <c r="E128" s="194"/>
      <c r="F128" s="111" t="s">
        <v>1032</v>
      </c>
      <c r="G128" s="111" t="s">
        <v>1033</v>
      </c>
      <c r="H128" s="112">
        <v>9.83</v>
      </c>
      <c r="I128" s="237">
        <f>H128/1000</f>
        <v>9.8300000000000002E-3</v>
      </c>
      <c r="J128" s="337"/>
      <c r="K128" s="338"/>
      <c r="L128" s="338"/>
      <c r="M128" s="338"/>
      <c r="N128" s="338"/>
      <c r="O128" s="338"/>
      <c r="P128" s="338"/>
      <c r="Q128" s="338"/>
      <c r="R128" s="338"/>
      <c r="S128" s="338"/>
      <c r="T128" s="339"/>
      <c r="U128" s="338"/>
      <c r="V128" s="338">
        <f t="shared" si="2"/>
        <v>0</v>
      </c>
    </row>
    <row r="129" spans="1:22" ht="15.75" x14ac:dyDescent="0.25">
      <c r="A129" s="131">
        <v>922</v>
      </c>
      <c r="B129" s="90" t="s">
        <v>664</v>
      </c>
      <c r="C129" s="90" t="s">
        <v>665</v>
      </c>
      <c r="D129" s="90"/>
      <c r="E129" s="194"/>
      <c r="F129" s="111" t="s">
        <v>1030</v>
      </c>
      <c r="G129" s="111" t="s">
        <v>1040</v>
      </c>
      <c r="H129" s="112">
        <v>22.5</v>
      </c>
      <c r="I129" s="237">
        <f>H129/2400</f>
        <v>9.3749999999999997E-3</v>
      </c>
      <c r="J129" s="337"/>
      <c r="K129" s="338"/>
      <c r="L129" s="338"/>
      <c r="M129" s="338"/>
      <c r="N129" s="338"/>
      <c r="O129" s="338"/>
      <c r="P129" s="338"/>
      <c r="Q129" s="338"/>
      <c r="R129" s="338"/>
      <c r="S129" s="338"/>
      <c r="T129" s="339"/>
      <c r="U129" s="338"/>
      <c r="V129" s="338">
        <f t="shared" si="2"/>
        <v>0</v>
      </c>
    </row>
    <row r="130" spans="1:22" ht="38.25" x14ac:dyDescent="0.25">
      <c r="A130" s="131">
        <v>923</v>
      </c>
      <c r="B130" s="90" t="s">
        <v>667</v>
      </c>
      <c r="C130" s="90" t="s">
        <v>1536</v>
      </c>
      <c r="D130" s="90"/>
      <c r="E130" s="194"/>
      <c r="F130" s="111" t="s">
        <v>1030</v>
      </c>
      <c r="G130" s="111" t="s">
        <v>1041</v>
      </c>
      <c r="H130" s="112">
        <v>19.78</v>
      </c>
      <c r="I130" s="237">
        <f>H130/2400</f>
        <v>8.241666666666668E-3</v>
      </c>
      <c r="J130" s="337"/>
      <c r="K130" s="338"/>
      <c r="L130" s="338"/>
      <c r="M130" s="338"/>
      <c r="N130" s="338"/>
      <c r="O130" s="338"/>
      <c r="P130" s="338"/>
      <c r="Q130" s="338"/>
      <c r="R130" s="338"/>
      <c r="S130" s="338"/>
      <c r="T130" s="339"/>
      <c r="U130" s="338"/>
      <c r="V130" s="338">
        <f t="shared" si="2"/>
        <v>0</v>
      </c>
    </row>
    <row r="131" spans="1:22" ht="15.75" x14ac:dyDescent="0.25">
      <c r="A131" s="131">
        <v>924</v>
      </c>
      <c r="B131" s="90" t="s">
        <v>669</v>
      </c>
      <c r="C131" s="90" t="s">
        <v>670</v>
      </c>
      <c r="D131" s="90"/>
      <c r="E131" s="194"/>
      <c r="F131" s="111" t="s">
        <v>1030</v>
      </c>
      <c r="G131" s="111" t="s">
        <v>1042</v>
      </c>
      <c r="H131" s="112">
        <v>32.69</v>
      </c>
      <c r="I131" s="237">
        <f>H131/5000</f>
        <v>6.5379999999999995E-3</v>
      </c>
      <c r="J131" s="337"/>
      <c r="K131" s="338"/>
      <c r="L131" s="338"/>
      <c r="M131" s="338"/>
      <c r="N131" s="338"/>
      <c r="O131" s="338"/>
      <c r="P131" s="338"/>
      <c r="Q131" s="338"/>
      <c r="R131" s="338"/>
      <c r="S131" s="338"/>
      <c r="T131" s="339"/>
      <c r="U131" s="338"/>
      <c r="V131" s="338">
        <f t="shared" si="2"/>
        <v>0</v>
      </c>
    </row>
    <row r="132" spans="1:22" ht="51.75" x14ac:dyDescent="0.25">
      <c r="A132" s="131">
        <v>925</v>
      </c>
      <c r="B132" s="90" t="s">
        <v>672</v>
      </c>
      <c r="C132" s="95" t="s">
        <v>673</v>
      </c>
      <c r="D132" s="95"/>
      <c r="E132" s="194"/>
      <c r="F132" s="111" t="s">
        <v>1030</v>
      </c>
      <c r="G132" s="111" t="s">
        <v>1043</v>
      </c>
      <c r="H132" s="112">
        <v>11.44</v>
      </c>
      <c r="I132" s="237">
        <f>H132/2000</f>
        <v>5.7199999999999994E-3</v>
      </c>
      <c r="J132" s="337"/>
      <c r="K132" s="338"/>
      <c r="L132" s="338"/>
      <c r="M132" s="338"/>
      <c r="N132" s="338"/>
      <c r="O132" s="338"/>
      <c r="P132" s="338"/>
      <c r="Q132" s="338"/>
      <c r="R132" s="338"/>
      <c r="S132" s="338"/>
      <c r="T132" s="339"/>
      <c r="U132" s="338"/>
      <c r="V132" s="338">
        <f t="shared" ref="V132:V143" si="4">SUM(J132:U132)</f>
        <v>0</v>
      </c>
    </row>
    <row r="133" spans="1:22" ht="15.75" x14ac:dyDescent="0.25">
      <c r="A133" s="131">
        <v>926</v>
      </c>
      <c r="B133" s="90" t="s">
        <v>675</v>
      </c>
      <c r="C133" s="90" t="s">
        <v>676</v>
      </c>
      <c r="D133" s="90"/>
      <c r="E133" s="194"/>
      <c r="F133" s="111" t="s">
        <v>1030</v>
      </c>
      <c r="G133" s="111" t="s">
        <v>1044</v>
      </c>
      <c r="H133" s="112">
        <v>15.11</v>
      </c>
      <c r="I133" s="237">
        <f>H133/2000</f>
        <v>7.5550000000000001E-3</v>
      </c>
      <c r="J133" s="337"/>
      <c r="K133" s="338"/>
      <c r="L133" s="338"/>
      <c r="M133" s="338"/>
      <c r="N133" s="338"/>
      <c r="O133" s="338"/>
      <c r="P133" s="338"/>
      <c r="Q133" s="338"/>
      <c r="R133" s="338"/>
      <c r="S133" s="338"/>
      <c r="T133" s="339"/>
      <c r="U133" s="338"/>
      <c r="V133" s="338">
        <f t="shared" si="4"/>
        <v>0</v>
      </c>
    </row>
    <row r="134" spans="1:22" ht="39" x14ac:dyDescent="0.25">
      <c r="A134" s="131">
        <v>927</v>
      </c>
      <c r="B134" s="90" t="s">
        <v>677</v>
      </c>
      <c r="C134" s="95" t="s">
        <v>678</v>
      </c>
      <c r="D134" s="95"/>
      <c r="E134" s="194"/>
      <c r="F134" s="111" t="s">
        <v>1030</v>
      </c>
      <c r="G134" s="111" t="s">
        <v>1045</v>
      </c>
      <c r="H134" s="112">
        <v>21.45</v>
      </c>
      <c r="I134" s="237">
        <f>H134/500</f>
        <v>4.2900000000000001E-2</v>
      </c>
      <c r="J134" s="337"/>
      <c r="K134" s="338"/>
      <c r="L134" s="338"/>
      <c r="M134" s="338"/>
      <c r="N134" s="338"/>
      <c r="O134" s="338"/>
      <c r="P134" s="338"/>
      <c r="Q134" s="338"/>
      <c r="R134" s="338"/>
      <c r="S134" s="338"/>
      <c r="T134" s="339"/>
      <c r="U134" s="338"/>
      <c r="V134" s="338">
        <f t="shared" si="4"/>
        <v>0</v>
      </c>
    </row>
    <row r="135" spans="1:22" ht="26.25" x14ac:dyDescent="0.25">
      <c r="A135" s="268"/>
      <c r="B135" s="272" t="s">
        <v>730</v>
      </c>
      <c r="C135" s="273" t="s">
        <v>1522</v>
      </c>
      <c r="D135" s="273"/>
      <c r="E135" s="257"/>
      <c r="F135" s="258"/>
      <c r="G135" s="258"/>
      <c r="H135" s="259"/>
      <c r="I135" s="260"/>
      <c r="J135" s="334"/>
      <c r="K135" s="335"/>
      <c r="L135" s="335"/>
      <c r="M135" s="335"/>
      <c r="N135" s="335"/>
      <c r="O135" s="335"/>
      <c r="P135" s="335"/>
      <c r="Q135" s="335"/>
      <c r="R135" s="335"/>
      <c r="S135" s="335"/>
      <c r="T135" s="336"/>
      <c r="U135" s="335"/>
      <c r="V135" s="335">
        <f t="shared" si="4"/>
        <v>0</v>
      </c>
    </row>
    <row r="136" spans="1:22" ht="26.25" x14ac:dyDescent="0.25">
      <c r="A136" s="131">
        <v>1001</v>
      </c>
      <c r="B136" s="96" t="s">
        <v>731</v>
      </c>
      <c r="C136" s="95" t="s">
        <v>732</v>
      </c>
      <c r="D136" s="95"/>
      <c r="E136" s="194"/>
      <c r="F136" s="111" t="s">
        <v>1050</v>
      </c>
      <c r="G136" s="111" t="s">
        <v>1051</v>
      </c>
      <c r="H136" s="112">
        <v>10.92</v>
      </c>
      <c r="I136" s="237">
        <f>H136/6</f>
        <v>1.82</v>
      </c>
      <c r="J136" s="337"/>
      <c r="K136" s="338"/>
      <c r="L136" s="338"/>
      <c r="M136" s="338"/>
      <c r="N136" s="338"/>
      <c r="O136" s="338"/>
      <c r="P136" s="338"/>
      <c r="Q136" s="338"/>
      <c r="R136" s="338"/>
      <c r="S136" s="338"/>
      <c r="T136" s="339"/>
      <c r="U136" s="338"/>
      <c r="V136" s="338">
        <f t="shared" si="4"/>
        <v>0</v>
      </c>
    </row>
    <row r="137" spans="1:22" ht="15.75" x14ac:dyDescent="0.25">
      <c r="A137" s="131">
        <v>1006</v>
      </c>
      <c r="B137" s="96" t="s">
        <v>742</v>
      </c>
      <c r="C137" s="95" t="s">
        <v>743</v>
      </c>
      <c r="D137" s="95"/>
      <c r="E137" s="194"/>
      <c r="F137" s="111" t="s">
        <v>1052</v>
      </c>
      <c r="G137" s="111" t="s">
        <v>1053</v>
      </c>
      <c r="H137" s="112">
        <v>39.520000000000003</v>
      </c>
      <c r="I137" s="237">
        <f>H137/8</f>
        <v>4.9400000000000004</v>
      </c>
      <c r="J137" s="337"/>
      <c r="K137" s="338"/>
      <c r="L137" s="338"/>
      <c r="M137" s="338"/>
      <c r="N137" s="338"/>
      <c r="O137" s="338"/>
      <c r="P137" s="338"/>
      <c r="Q137" s="338"/>
      <c r="R137" s="338"/>
      <c r="S137" s="338"/>
      <c r="T137" s="339"/>
      <c r="U137" s="338"/>
      <c r="V137" s="338">
        <f t="shared" si="4"/>
        <v>0</v>
      </c>
    </row>
    <row r="138" spans="1:22" ht="15.75" x14ac:dyDescent="0.25">
      <c r="A138" s="131">
        <v>1009</v>
      </c>
      <c r="B138" s="96" t="s">
        <v>749</v>
      </c>
      <c r="C138" s="97" t="s">
        <v>750</v>
      </c>
      <c r="D138" s="97"/>
      <c r="E138" s="194"/>
      <c r="F138" s="111" t="s">
        <v>1054</v>
      </c>
      <c r="G138" s="111" t="s">
        <v>608</v>
      </c>
      <c r="H138" s="112">
        <v>99.7</v>
      </c>
      <c r="I138" s="237">
        <f>H138/5</f>
        <v>19.940000000000001</v>
      </c>
      <c r="J138" s="337"/>
      <c r="K138" s="338"/>
      <c r="L138" s="338"/>
      <c r="M138" s="338"/>
      <c r="N138" s="338"/>
      <c r="O138" s="338"/>
      <c r="P138" s="338"/>
      <c r="Q138" s="338"/>
      <c r="R138" s="338"/>
      <c r="S138" s="338"/>
      <c r="T138" s="339"/>
      <c r="U138" s="338"/>
      <c r="V138" s="338">
        <f t="shared" si="4"/>
        <v>0</v>
      </c>
    </row>
    <row r="139" spans="1:22" ht="15.75" x14ac:dyDescent="0.25">
      <c r="A139" s="131">
        <v>1010</v>
      </c>
      <c r="B139" s="96" t="s">
        <v>749</v>
      </c>
      <c r="C139" s="97" t="s">
        <v>752</v>
      </c>
      <c r="D139" s="97"/>
      <c r="E139" s="194"/>
      <c r="F139" s="111" t="s">
        <v>1054</v>
      </c>
      <c r="G139" s="111" t="s">
        <v>608</v>
      </c>
      <c r="H139" s="112">
        <v>99.7</v>
      </c>
      <c r="I139" s="237" t="s">
        <v>1546</v>
      </c>
      <c r="J139" s="337"/>
      <c r="K139" s="338"/>
      <c r="L139" s="338"/>
      <c r="M139" s="338"/>
      <c r="N139" s="338"/>
      <c r="O139" s="338"/>
      <c r="P139" s="338"/>
      <c r="Q139" s="338"/>
      <c r="R139" s="338"/>
      <c r="S139" s="338"/>
      <c r="T139" s="339"/>
      <c r="U139" s="338"/>
      <c r="V139" s="338">
        <f t="shared" si="4"/>
        <v>0</v>
      </c>
    </row>
    <row r="140" spans="1:22" ht="15.75" x14ac:dyDescent="0.25">
      <c r="A140" s="131">
        <v>1013</v>
      </c>
      <c r="B140" s="96" t="s">
        <v>757</v>
      </c>
      <c r="C140" s="97" t="s">
        <v>750</v>
      </c>
      <c r="D140" s="97"/>
      <c r="E140" s="194"/>
      <c r="F140" s="111" t="s">
        <v>1054</v>
      </c>
      <c r="G140" s="111" t="s">
        <v>608</v>
      </c>
      <c r="H140" s="112">
        <v>99.7</v>
      </c>
      <c r="I140" s="237">
        <f>H140/5</f>
        <v>19.940000000000001</v>
      </c>
      <c r="J140" s="337"/>
      <c r="K140" s="338"/>
      <c r="L140" s="338"/>
      <c r="M140" s="338"/>
      <c r="N140" s="338"/>
      <c r="O140" s="338"/>
      <c r="P140" s="338"/>
      <c r="Q140" s="338"/>
      <c r="R140" s="338"/>
      <c r="S140" s="338"/>
      <c r="T140" s="339"/>
      <c r="U140" s="338"/>
      <c r="V140" s="338">
        <f t="shared" si="4"/>
        <v>0</v>
      </c>
    </row>
    <row r="141" spans="1:22" ht="15.75" x14ac:dyDescent="0.25">
      <c r="A141" s="131">
        <v>1014</v>
      </c>
      <c r="B141" s="96" t="s">
        <v>757</v>
      </c>
      <c r="C141" s="97" t="s">
        <v>752</v>
      </c>
      <c r="D141" s="97"/>
      <c r="E141" s="194"/>
      <c r="F141" s="111" t="s">
        <v>1054</v>
      </c>
      <c r="G141" s="111" t="s">
        <v>608</v>
      </c>
      <c r="H141" s="112">
        <v>99.7</v>
      </c>
      <c r="I141" s="237">
        <f>H141/5</f>
        <v>19.940000000000001</v>
      </c>
      <c r="J141" s="337"/>
      <c r="K141" s="338"/>
      <c r="L141" s="338"/>
      <c r="M141" s="338"/>
      <c r="N141" s="338"/>
      <c r="O141" s="338"/>
      <c r="P141" s="338"/>
      <c r="Q141" s="338"/>
      <c r="R141" s="338"/>
      <c r="S141" s="338"/>
      <c r="T141" s="339"/>
      <c r="U141" s="338"/>
      <c r="V141" s="338">
        <f t="shared" si="4"/>
        <v>0</v>
      </c>
    </row>
    <row r="142" spans="1:22" ht="15.75" x14ac:dyDescent="0.25">
      <c r="A142" s="131">
        <v>1015</v>
      </c>
      <c r="B142" s="96" t="s">
        <v>682</v>
      </c>
      <c r="C142" s="97" t="s">
        <v>758</v>
      </c>
      <c r="D142" s="97"/>
      <c r="E142" s="194"/>
      <c r="F142" s="111" t="s">
        <v>1056</v>
      </c>
      <c r="G142" s="111" t="s">
        <v>1057</v>
      </c>
      <c r="H142" s="112">
        <v>5.9</v>
      </c>
      <c r="I142" s="237">
        <f>H142/3</f>
        <v>1.9666666666666668</v>
      </c>
      <c r="J142" s="337"/>
      <c r="K142" s="338"/>
      <c r="L142" s="338"/>
      <c r="M142" s="338"/>
      <c r="N142" s="338"/>
      <c r="O142" s="338"/>
      <c r="P142" s="338"/>
      <c r="Q142" s="338"/>
      <c r="R142" s="338"/>
      <c r="S142" s="338"/>
      <c r="T142" s="339"/>
      <c r="U142" s="338"/>
      <c r="V142" s="338">
        <f t="shared" si="4"/>
        <v>0</v>
      </c>
    </row>
    <row r="143" spans="1:22" ht="15.75" x14ac:dyDescent="0.25">
      <c r="A143" s="131">
        <v>1016</v>
      </c>
      <c r="B143" s="96" t="s">
        <v>713</v>
      </c>
      <c r="C143" s="97" t="s">
        <v>760</v>
      </c>
      <c r="D143" s="97"/>
      <c r="E143" s="194"/>
      <c r="F143" s="111" t="s">
        <v>1056</v>
      </c>
      <c r="G143" s="111" t="s">
        <v>1057</v>
      </c>
      <c r="H143" s="112">
        <v>4.9000000000000004</v>
      </c>
      <c r="I143" s="237">
        <f>H143/3</f>
        <v>1.6333333333333335</v>
      </c>
      <c r="J143" s="337"/>
      <c r="K143" s="338"/>
      <c r="L143" s="338"/>
      <c r="M143" s="338"/>
      <c r="N143" s="338"/>
      <c r="O143" s="338"/>
      <c r="P143" s="338"/>
      <c r="Q143" s="338"/>
      <c r="R143" s="338"/>
      <c r="S143" s="338"/>
      <c r="T143" s="339"/>
      <c r="U143" s="338"/>
      <c r="V143" s="338">
        <f t="shared" si="4"/>
        <v>0</v>
      </c>
    </row>
    <row r="144" spans="1:22" ht="15.75" x14ac:dyDescent="0.25">
      <c r="A144" s="2"/>
      <c r="B144" s="2"/>
      <c r="C144" s="2"/>
      <c r="D144" s="2"/>
      <c r="E144" s="2"/>
      <c r="F144" s="2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</row>
    <row r="145" spans="1:20" ht="15.75" x14ac:dyDescent="0.25">
      <c r="A145" s="2"/>
      <c r="B145" s="2"/>
      <c r="C145" s="2"/>
      <c r="D145" s="2"/>
      <c r="E145" s="2"/>
      <c r="F145" s="2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</row>
    <row r="146" spans="1:20" ht="15.75" x14ac:dyDescent="0.25">
      <c r="A146" s="2"/>
      <c r="B146" s="2"/>
      <c r="C146" s="2"/>
      <c r="D146" s="2"/>
      <c r="E146" s="2"/>
      <c r="F146" s="2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</row>
    <row r="147" spans="1:20" ht="15.75" x14ac:dyDescent="0.25">
      <c r="A147" s="2"/>
      <c r="B147" s="2"/>
      <c r="C147" s="2"/>
      <c r="D147" s="2"/>
      <c r="E147" s="2"/>
      <c r="F147" s="2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</row>
    <row r="148" spans="1:20" ht="15.75" x14ac:dyDescent="0.25">
      <c r="A148" s="2"/>
      <c r="B148" s="2"/>
      <c r="C148" s="2"/>
      <c r="D148" s="2"/>
      <c r="E148" s="2"/>
      <c r="F148" s="2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</row>
    <row r="149" spans="1:20" ht="15.75" x14ac:dyDescent="0.25">
      <c r="A149" s="2"/>
      <c r="B149" s="2"/>
      <c r="C149" s="2"/>
      <c r="D149" s="2"/>
      <c r="E149" s="2"/>
      <c r="F149" s="2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</row>
    <row r="150" spans="1:20" ht="15.75" x14ac:dyDescent="0.25">
      <c r="A150" s="2"/>
      <c r="B150" s="2"/>
      <c r="C150" s="2"/>
      <c r="D150" s="2"/>
      <c r="E150" s="2"/>
      <c r="F150" s="2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</row>
    <row r="151" spans="1:20" ht="15.75" x14ac:dyDescent="0.25">
      <c r="A151" s="2"/>
      <c r="B151" s="2"/>
      <c r="C151" s="2"/>
      <c r="D151" s="2"/>
      <c r="E151" s="2"/>
      <c r="F151" s="2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</row>
    <row r="152" spans="1:20" ht="15.75" x14ac:dyDescent="0.25">
      <c r="A152" s="2"/>
      <c r="B152" s="2"/>
      <c r="C152" s="2"/>
      <c r="D152" s="2"/>
      <c r="E152" s="2"/>
      <c r="F152" s="2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</row>
    <row r="153" spans="1:20" ht="15.75" x14ac:dyDescent="0.25">
      <c r="A153" s="2"/>
      <c r="B153" s="2"/>
      <c r="C153" s="2"/>
      <c r="D153" s="2"/>
      <c r="E153" s="2"/>
      <c r="F153" s="2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</row>
    <row r="154" spans="1:20" ht="15.75" x14ac:dyDescent="0.25">
      <c r="A154" s="2"/>
      <c r="B154" s="2"/>
      <c r="C154" s="2"/>
      <c r="D154" s="2"/>
      <c r="E154" s="2"/>
      <c r="F154" s="2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</row>
    <row r="155" spans="1:20" ht="15.75" x14ac:dyDescent="0.25">
      <c r="A155" s="2"/>
      <c r="B155" s="2"/>
      <c r="C155" s="2"/>
      <c r="D155" s="2"/>
      <c r="E155" s="2"/>
      <c r="F155" s="2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</row>
    <row r="156" spans="1:20" ht="15.75" x14ac:dyDescent="0.25">
      <c r="A156" s="2"/>
      <c r="B156" s="2"/>
      <c r="C156" s="2"/>
      <c r="D156" s="2"/>
      <c r="E156" s="2"/>
      <c r="F156" s="2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</row>
    <row r="157" spans="1:20" ht="15.75" x14ac:dyDescent="0.25">
      <c r="A157" s="2"/>
      <c r="B157" s="2"/>
      <c r="C157" s="2"/>
      <c r="D157" s="2"/>
      <c r="E157" s="2"/>
      <c r="F157" s="2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</row>
    <row r="158" spans="1:20" ht="15.75" x14ac:dyDescent="0.25">
      <c r="A158" s="2"/>
      <c r="B158" s="2"/>
      <c r="C158" s="2"/>
      <c r="D158" s="2"/>
      <c r="E158" s="2"/>
      <c r="F158" s="2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</row>
    <row r="159" spans="1:20" ht="15.75" x14ac:dyDescent="0.25">
      <c r="A159" s="2"/>
      <c r="B159" s="2"/>
      <c r="C159" s="2"/>
      <c r="D159" s="2"/>
      <c r="E159" s="2"/>
      <c r="F159" s="2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</row>
    <row r="160" spans="1:20" ht="15.75" x14ac:dyDescent="0.25">
      <c r="A160" s="2"/>
      <c r="B160" s="2"/>
      <c r="C160" s="2"/>
      <c r="D160" s="2"/>
      <c r="E160" s="2"/>
      <c r="F160" s="2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</row>
    <row r="161" spans="1:20" ht="15.75" x14ac:dyDescent="0.25">
      <c r="A161" s="2"/>
      <c r="B161" s="2"/>
      <c r="C161" s="2"/>
      <c r="D161" s="2"/>
      <c r="E161" s="2"/>
      <c r="F161" s="2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</row>
    <row r="162" spans="1:20" ht="15.75" x14ac:dyDescent="0.25">
      <c r="A162" s="2"/>
      <c r="B162" s="2"/>
      <c r="C162" s="2"/>
      <c r="D162" s="2"/>
      <c r="E162" s="2"/>
      <c r="F162" s="2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</row>
    <row r="163" spans="1:20" ht="15.75" x14ac:dyDescent="0.25">
      <c r="A163" s="2"/>
      <c r="B163" s="2"/>
      <c r="C163" s="2"/>
      <c r="D163" s="2"/>
      <c r="E163" s="2"/>
      <c r="F163" s="2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</row>
    <row r="164" spans="1:20" ht="15.75" x14ac:dyDescent="0.25">
      <c r="A164" s="2"/>
      <c r="B164" s="2"/>
      <c r="C164" s="2"/>
      <c r="D164" s="2"/>
      <c r="E164" s="2"/>
      <c r="F164" s="2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</row>
    <row r="165" spans="1:20" ht="15.75" x14ac:dyDescent="0.25">
      <c r="A165" s="2"/>
      <c r="B165" s="2"/>
      <c r="C165" s="2"/>
      <c r="D165" s="2"/>
      <c r="E165" s="2"/>
      <c r="F165" s="2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</row>
    <row r="166" spans="1:20" ht="15.75" x14ac:dyDescent="0.25">
      <c r="A166" s="2"/>
      <c r="B166" s="2"/>
      <c r="C166" s="2"/>
      <c r="D166" s="2"/>
      <c r="E166" s="2"/>
      <c r="F166" s="2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</row>
    <row r="167" spans="1:20" ht="15.75" x14ac:dyDescent="0.25">
      <c r="A167" s="2"/>
      <c r="B167" s="2"/>
      <c r="C167" s="2"/>
      <c r="D167" s="2"/>
      <c r="E167" s="2"/>
      <c r="F167" s="2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</row>
    <row r="168" spans="1:20" ht="15.75" x14ac:dyDescent="0.25">
      <c r="A168" s="2"/>
      <c r="B168" s="2"/>
      <c r="C168" s="2"/>
      <c r="D168" s="2"/>
      <c r="E168" s="2"/>
      <c r="F168" s="2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</row>
    <row r="169" spans="1:20" ht="15.75" x14ac:dyDescent="0.25">
      <c r="A169" s="2"/>
      <c r="B169" s="2"/>
      <c r="C169" s="2"/>
      <c r="D169" s="2"/>
      <c r="E169" s="2"/>
      <c r="F169" s="2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</row>
    <row r="170" spans="1:20" ht="15.75" x14ac:dyDescent="0.25">
      <c r="A170" s="2"/>
      <c r="B170" s="2"/>
      <c r="C170" s="2"/>
      <c r="D170" s="2"/>
      <c r="E170" s="2"/>
      <c r="F170" s="2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</row>
    <row r="171" spans="1:20" ht="15.75" x14ac:dyDescent="0.25">
      <c r="A171" s="2"/>
      <c r="B171" s="2"/>
      <c r="C171" s="2"/>
      <c r="D171" s="2"/>
      <c r="E171" s="2"/>
      <c r="F171" s="2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</row>
    <row r="172" spans="1:20" ht="15.75" x14ac:dyDescent="0.25">
      <c r="A172" s="2"/>
      <c r="B172" s="2"/>
      <c r="C172" s="2"/>
      <c r="D172" s="2"/>
      <c r="E172" s="2"/>
      <c r="F172" s="2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</row>
    <row r="173" spans="1:20" ht="15.75" x14ac:dyDescent="0.25">
      <c r="A173" s="2"/>
      <c r="B173" s="2"/>
      <c r="C173" s="2"/>
      <c r="D173" s="2"/>
      <c r="E173" s="2"/>
      <c r="F173" s="2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</row>
    <row r="174" spans="1:20" ht="15.75" x14ac:dyDescent="0.25">
      <c r="A174" s="2"/>
      <c r="B174" s="2"/>
      <c r="C174" s="2"/>
      <c r="D174" s="2"/>
      <c r="E174" s="2"/>
      <c r="F174" s="2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</row>
    <row r="175" spans="1:20" ht="15.75" x14ac:dyDescent="0.25">
      <c r="A175" s="2"/>
      <c r="B175" s="2"/>
      <c r="C175" s="2"/>
      <c r="D175" s="2"/>
      <c r="E175" s="2"/>
      <c r="F175" s="2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</row>
    <row r="176" spans="1:20" ht="15.75" x14ac:dyDescent="0.25">
      <c r="A176" s="2"/>
      <c r="B176" s="2"/>
      <c r="C176" s="2"/>
      <c r="D176" s="2"/>
      <c r="E176" s="2"/>
      <c r="F176" s="2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</row>
    <row r="177" spans="1:20" ht="15.75" x14ac:dyDescent="0.25">
      <c r="A177" s="2"/>
      <c r="B177" s="2"/>
      <c r="C177" s="2"/>
      <c r="D177" s="2"/>
      <c r="E177" s="2"/>
      <c r="F177" s="2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</row>
    <row r="178" spans="1:20" ht="15.75" x14ac:dyDescent="0.25">
      <c r="A178" s="2"/>
      <c r="B178" s="2"/>
      <c r="C178" s="2"/>
      <c r="D178" s="2"/>
      <c r="E178" s="2"/>
      <c r="F178" s="2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</row>
    <row r="179" spans="1:20" ht="15.75" x14ac:dyDescent="0.25">
      <c r="A179" s="2"/>
      <c r="B179" s="2"/>
      <c r="C179" s="2"/>
      <c r="D179" s="2"/>
      <c r="E179" s="2"/>
      <c r="F179" s="2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</row>
    <row r="180" spans="1:20" ht="15.75" x14ac:dyDescent="0.25">
      <c r="A180" s="2"/>
      <c r="B180" s="2"/>
      <c r="C180" s="2"/>
      <c r="D180" s="2"/>
      <c r="E180" s="2"/>
      <c r="F180" s="2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</row>
    <row r="181" spans="1:20" ht="15.75" x14ac:dyDescent="0.25">
      <c r="A181" s="2"/>
      <c r="B181" s="2"/>
      <c r="C181" s="2"/>
      <c r="D181" s="2"/>
      <c r="E181" s="2"/>
      <c r="F181" s="2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</row>
    <row r="182" spans="1:20" ht="15.75" x14ac:dyDescent="0.25">
      <c r="A182" s="2"/>
      <c r="B182" s="2"/>
      <c r="C182" s="2"/>
      <c r="D182" s="2"/>
      <c r="E182" s="2"/>
      <c r="F182" s="2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</row>
    <row r="183" spans="1:20" ht="15.75" x14ac:dyDescent="0.25">
      <c r="A183" s="2"/>
      <c r="B183" s="2"/>
      <c r="C183" s="2"/>
      <c r="D183" s="2"/>
      <c r="E183" s="2"/>
      <c r="F183" s="2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</row>
    <row r="184" spans="1:20" ht="15.75" x14ac:dyDescent="0.25">
      <c r="A184" s="2"/>
      <c r="B184" s="2"/>
      <c r="C184" s="2"/>
      <c r="D184" s="2"/>
      <c r="E184" s="2"/>
      <c r="F184" s="2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</row>
    <row r="185" spans="1:20" ht="15.75" x14ac:dyDescent="0.25">
      <c r="A185" s="2"/>
      <c r="B185" s="2"/>
      <c r="C185" s="2"/>
      <c r="D185" s="2"/>
      <c r="E185" s="2"/>
      <c r="F185" s="2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</row>
    <row r="186" spans="1:20" ht="15.75" x14ac:dyDescent="0.25">
      <c r="A186" s="2"/>
      <c r="B186" s="2"/>
      <c r="C186" s="2"/>
      <c r="D186" s="2"/>
      <c r="E186" s="2"/>
      <c r="F186" s="2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</row>
    <row r="187" spans="1:20" ht="15.75" x14ac:dyDescent="0.25">
      <c r="A187" s="2"/>
      <c r="B187" s="2"/>
      <c r="C187" s="2"/>
      <c r="D187" s="2"/>
      <c r="E187" s="2"/>
      <c r="F187" s="2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</row>
    <row r="188" spans="1:20" ht="15.75" x14ac:dyDescent="0.25">
      <c r="A188" s="2"/>
      <c r="B188" s="2"/>
      <c r="C188" s="2"/>
      <c r="D188" s="2"/>
      <c r="E188" s="2"/>
      <c r="F188" s="2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</row>
    <row r="189" spans="1:20" ht="15.75" x14ac:dyDescent="0.25">
      <c r="A189" s="2"/>
      <c r="B189" s="2"/>
      <c r="C189" s="2"/>
      <c r="D189" s="2"/>
      <c r="E189" s="2"/>
      <c r="F189" s="2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</row>
    <row r="190" spans="1:20" ht="15.75" x14ac:dyDescent="0.25">
      <c r="A190" s="2"/>
      <c r="B190" s="2"/>
      <c r="C190" s="2"/>
      <c r="D190" s="2"/>
      <c r="E190" s="2"/>
      <c r="F190" s="2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</row>
    <row r="191" spans="1:20" ht="15.75" x14ac:dyDescent="0.25">
      <c r="A191" s="2"/>
      <c r="B191" s="2"/>
      <c r="C191" s="2"/>
      <c r="D191" s="2"/>
      <c r="E191" s="2"/>
      <c r="F191" s="2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</row>
    <row r="192" spans="1:20" ht="15.75" x14ac:dyDescent="0.25">
      <c r="A192" s="2"/>
      <c r="B192" s="2"/>
      <c r="C192" s="2"/>
      <c r="D192" s="2"/>
      <c r="E192" s="2"/>
      <c r="F192" s="2"/>
      <c r="K192" s="345"/>
      <c r="L192" s="345"/>
      <c r="M192" s="345"/>
      <c r="N192" s="345"/>
      <c r="O192" s="345"/>
      <c r="P192" s="345"/>
      <c r="Q192" s="345"/>
      <c r="R192" s="345"/>
      <c r="S192" s="345"/>
      <c r="T192" s="345"/>
    </row>
    <row r="193" spans="1:6" ht="15.75" x14ac:dyDescent="0.25">
      <c r="A193" s="2"/>
      <c r="B193" s="2"/>
      <c r="C193" s="2"/>
      <c r="D193" s="2"/>
      <c r="E193" s="2"/>
      <c r="F193" s="2"/>
    </row>
    <row r="194" spans="1:6" ht="15.75" x14ac:dyDescent="0.25">
      <c r="A194" s="2"/>
      <c r="B194" s="2"/>
      <c r="C194" s="2"/>
      <c r="D194" s="2"/>
      <c r="E194" s="2"/>
      <c r="F194" s="2"/>
    </row>
    <row r="195" spans="1:6" ht="15.75" x14ac:dyDescent="0.25">
      <c r="A195" s="2"/>
      <c r="B195" s="2"/>
      <c r="C195" s="2"/>
      <c r="D195" s="2"/>
      <c r="E195" s="2"/>
      <c r="F195" s="2"/>
    </row>
    <row r="196" spans="1:6" ht="15.75" x14ac:dyDescent="0.25">
      <c r="A196" s="2"/>
      <c r="B196" s="2"/>
      <c r="C196" s="2"/>
      <c r="D196" s="2"/>
      <c r="E196" s="2"/>
      <c r="F196" s="2"/>
    </row>
    <row r="197" spans="1:6" ht="15.75" x14ac:dyDescent="0.25">
      <c r="A197" s="2"/>
      <c r="B197" s="2"/>
      <c r="C197" s="2"/>
      <c r="D197" s="2"/>
      <c r="E197" s="2"/>
      <c r="F197" s="2"/>
    </row>
    <row r="198" spans="1:6" ht="15.75" x14ac:dyDescent="0.25">
      <c r="A198" s="2"/>
      <c r="B198" s="2"/>
      <c r="C198" s="2"/>
      <c r="D198" s="2"/>
      <c r="E198" s="2"/>
      <c r="F198" s="2"/>
    </row>
    <row r="199" spans="1:6" ht="15.75" x14ac:dyDescent="0.25">
      <c r="A199" s="2"/>
      <c r="B199" s="2"/>
      <c r="C199" s="2"/>
      <c r="D199" s="2"/>
      <c r="E199" s="2"/>
      <c r="F199" s="2"/>
    </row>
    <row r="200" spans="1:6" ht="15.75" x14ac:dyDescent="0.25">
      <c r="A200" s="2"/>
      <c r="B200" s="2"/>
      <c r="C200" s="2"/>
      <c r="D200" s="2"/>
      <c r="E200" s="2"/>
      <c r="F200" s="2"/>
    </row>
    <row r="201" spans="1:6" ht="15.75" x14ac:dyDescent="0.25">
      <c r="A201" s="2"/>
      <c r="B201" s="2"/>
      <c r="C201" s="2"/>
      <c r="D201" s="2"/>
      <c r="E201" s="2"/>
      <c r="F201" s="2"/>
    </row>
    <row r="202" spans="1:6" ht="15.75" x14ac:dyDescent="0.25">
      <c r="A202" s="2"/>
      <c r="B202" s="2"/>
      <c r="C202" s="2"/>
      <c r="D202" s="2"/>
      <c r="E202" s="2"/>
      <c r="F202" s="2"/>
    </row>
    <row r="203" spans="1:6" ht="15.75" x14ac:dyDescent="0.25">
      <c r="A203" s="2"/>
      <c r="B203" s="2"/>
      <c r="C203" s="2"/>
      <c r="D203" s="2"/>
      <c r="E203" s="2"/>
      <c r="F203" s="2"/>
    </row>
    <row r="204" spans="1:6" ht="15.75" x14ac:dyDescent="0.25">
      <c r="A204" s="2"/>
      <c r="B204" s="2"/>
      <c r="C204" s="2"/>
      <c r="D204" s="2"/>
      <c r="E204" s="2"/>
      <c r="F204" s="2"/>
    </row>
    <row r="205" spans="1:6" ht="15.75" x14ac:dyDescent="0.25">
      <c r="A205" s="2"/>
      <c r="B205" s="2"/>
      <c r="C205" s="2"/>
      <c r="D205" s="2"/>
      <c r="E205" s="2"/>
      <c r="F205" s="2"/>
    </row>
    <row r="206" spans="1:6" ht="15.75" x14ac:dyDescent="0.25">
      <c r="A206" s="2"/>
      <c r="B206" s="2"/>
      <c r="C206" s="2"/>
      <c r="D206" s="2"/>
      <c r="E206" s="2"/>
      <c r="F206" s="2"/>
    </row>
    <row r="207" spans="1:6" ht="15.75" x14ac:dyDescent="0.25">
      <c r="A207" s="2"/>
      <c r="B207" s="2"/>
      <c r="C207" s="2"/>
      <c r="D207" s="2"/>
      <c r="E207" s="2"/>
      <c r="F207" s="2"/>
    </row>
    <row r="208" spans="1:6" ht="15.75" x14ac:dyDescent="0.25">
      <c r="A208" s="2"/>
      <c r="B208" s="2"/>
      <c r="C208" s="2"/>
      <c r="D208" s="2"/>
      <c r="E208" s="2"/>
      <c r="F208" s="2"/>
    </row>
    <row r="209" spans="1:6" ht="15.75" x14ac:dyDescent="0.25">
      <c r="A209" s="2"/>
      <c r="B209" s="2"/>
      <c r="C209" s="2"/>
      <c r="D209" s="2"/>
      <c r="E209" s="2"/>
      <c r="F209" s="2"/>
    </row>
    <row r="210" spans="1:6" ht="15.75" x14ac:dyDescent="0.25">
      <c r="A210" s="2"/>
      <c r="B210" s="2"/>
      <c r="C210" s="2"/>
      <c r="D210" s="2"/>
      <c r="E210" s="2"/>
      <c r="F210" s="2"/>
    </row>
    <row r="211" spans="1:6" ht="15.75" x14ac:dyDescent="0.25">
      <c r="A211" s="2"/>
      <c r="B211" s="2"/>
      <c r="C211" s="2"/>
      <c r="D211" s="2"/>
      <c r="E211" s="2"/>
      <c r="F211" s="2"/>
    </row>
    <row r="212" spans="1:6" ht="15.75" x14ac:dyDescent="0.25">
      <c r="A212" s="2"/>
      <c r="B212" s="2"/>
      <c r="C212" s="2"/>
      <c r="D212" s="2"/>
      <c r="E212" s="2"/>
      <c r="F212" s="2"/>
    </row>
    <row r="213" spans="1:6" ht="15.75" x14ac:dyDescent="0.25">
      <c r="A213" s="2"/>
      <c r="B213" s="2"/>
      <c r="C213" s="2"/>
      <c r="D213" s="2"/>
      <c r="E213" s="2"/>
      <c r="F213" s="2"/>
    </row>
    <row r="214" spans="1:6" ht="15.75" x14ac:dyDescent="0.25">
      <c r="A214" s="2"/>
      <c r="B214" s="2"/>
      <c r="C214" s="2"/>
      <c r="D214" s="2"/>
      <c r="E214" s="2"/>
      <c r="F214" s="2"/>
    </row>
    <row r="215" spans="1:6" ht="15.75" x14ac:dyDescent="0.25">
      <c r="A215" s="2"/>
      <c r="B215" s="2"/>
      <c r="C215" s="2"/>
      <c r="D215" s="2"/>
      <c r="E215" s="2"/>
      <c r="F215" s="2"/>
    </row>
    <row r="216" spans="1:6" ht="15.75" x14ac:dyDescent="0.25">
      <c r="A216" s="2"/>
      <c r="B216" s="2"/>
      <c r="C216" s="2"/>
      <c r="D216" s="2"/>
      <c r="E216" s="2"/>
      <c r="F216" s="2"/>
    </row>
    <row r="217" spans="1:6" ht="15.75" x14ac:dyDescent="0.25">
      <c r="A217" s="2"/>
      <c r="B217" s="2"/>
      <c r="C217" s="2"/>
      <c r="D217" s="2"/>
      <c r="E217" s="2"/>
      <c r="F217" s="2"/>
    </row>
    <row r="218" spans="1:6" ht="15.75" x14ac:dyDescent="0.25">
      <c r="A218" s="2"/>
      <c r="B218" s="2"/>
      <c r="C218" s="2"/>
      <c r="D218" s="2"/>
      <c r="E218" s="2"/>
      <c r="F218" s="2"/>
    </row>
    <row r="219" spans="1:6" ht="15.75" x14ac:dyDescent="0.25">
      <c r="A219" s="2"/>
      <c r="B219" s="2"/>
      <c r="C219" s="2"/>
      <c r="D219" s="2"/>
      <c r="E219" s="2"/>
      <c r="F219" s="2"/>
    </row>
    <row r="220" spans="1:6" ht="15.75" x14ac:dyDescent="0.25">
      <c r="A220" s="2"/>
      <c r="B220" s="2"/>
      <c r="C220" s="2"/>
      <c r="D220" s="2"/>
      <c r="E220" s="2"/>
      <c r="F220" s="2"/>
    </row>
    <row r="221" spans="1:6" ht="15.75" x14ac:dyDescent="0.25">
      <c r="A221" s="2"/>
      <c r="B221" s="2"/>
      <c r="C221" s="2"/>
      <c r="D221" s="2"/>
      <c r="E221" s="2"/>
      <c r="F221" s="2"/>
    </row>
    <row r="222" spans="1:6" ht="15.75" x14ac:dyDescent="0.25">
      <c r="A222" s="2"/>
      <c r="B222" s="2"/>
      <c r="C222" s="2"/>
      <c r="D222" s="2"/>
      <c r="E222" s="2"/>
      <c r="F222" s="2"/>
    </row>
    <row r="223" spans="1:6" ht="15.75" x14ac:dyDescent="0.25">
      <c r="A223" s="2"/>
      <c r="B223" s="2"/>
      <c r="C223" s="2"/>
      <c r="D223" s="2"/>
      <c r="E223" s="2"/>
      <c r="F223" s="2"/>
    </row>
    <row r="224" spans="1:6" ht="15.75" x14ac:dyDescent="0.25">
      <c r="A224" s="2"/>
      <c r="B224" s="2"/>
      <c r="C224" s="2"/>
      <c r="D224" s="2"/>
      <c r="E224" s="2"/>
      <c r="F224" s="2"/>
    </row>
    <row r="225" spans="1:6" ht="15.75" x14ac:dyDescent="0.25">
      <c r="A225" s="2"/>
      <c r="B225" s="2"/>
      <c r="C225" s="2"/>
      <c r="D225" s="2"/>
      <c r="E225" s="2"/>
      <c r="F225" s="2"/>
    </row>
    <row r="226" spans="1:6" ht="15.75" x14ac:dyDescent="0.25">
      <c r="A226" s="2"/>
      <c r="B226" s="2"/>
      <c r="C226" s="2"/>
      <c r="D226" s="2"/>
      <c r="E226" s="2"/>
      <c r="F226" s="2"/>
    </row>
    <row r="227" spans="1:6" ht="15.75" x14ac:dyDescent="0.25">
      <c r="A227" s="2"/>
      <c r="B227" s="2"/>
      <c r="C227" s="2"/>
      <c r="D227" s="2"/>
      <c r="E227" s="2"/>
      <c r="F227" s="2"/>
    </row>
    <row r="228" spans="1:6" ht="15.75" x14ac:dyDescent="0.25">
      <c r="A228" s="2"/>
      <c r="B228" s="2"/>
      <c r="C228" s="2"/>
      <c r="D228" s="2"/>
      <c r="E228" s="2"/>
      <c r="F228" s="2"/>
    </row>
    <row r="229" spans="1:6" ht="15.75" x14ac:dyDescent="0.25">
      <c r="A229" s="2"/>
      <c r="B229" s="2"/>
      <c r="C229" s="2"/>
      <c r="D229" s="2"/>
      <c r="E229" s="2"/>
      <c r="F229" s="2"/>
    </row>
    <row r="230" spans="1:6" ht="15.75" x14ac:dyDescent="0.25">
      <c r="A230" s="2"/>
      <c r="B230" s="2"/>
      <c r="C230" s="2"/>
      <c r="D230" s="2"/>
      <c r="E230" s="2"/>
      <c r="F230" s="2"/>
    </row>
    <row r="231" spans="1:6" ht="15.75" x14ac:dyDescent="0.25">
      <c r="A231" s="2"/>
      <c r="B231" s="2"/>
      <c r="C231" s="2"/>
      <c r="D231" s="2"/>
      <c r="E231" s="2"/>
      <c r="F231" s="2"/>
    </row>
    <row r="232" spans="1:6" ht="15.75" x14ac:dyDescent="0.25">
      <c r="A232" s="2"/>
      <c r="B232" s="2"/>
      <c r="C232" s="2"/>
      <c r="D232" s="2"/>
      <c r="E232" s="2"/>
      <c r="F232" s="2"/>
    </row>
    <row r="233" spans="1:6" ht="15.75" x14ac:dyDescent="0.25">
      <c r="A233" s="2"/>
      <c r="B233" s="2"/>
      <c r="C233" s="2"/>
      <c r="D233" s="2"/>
      <c r="E233" s="2"/>
      <c r="F233" s="2"/>
    </row>
    <row r="234" spans="1:6" ht="15.75" x14ac:dyDescent="0.25">
      <c r="A234" s="2"/>
      <c r="B234" s="2"/>
      <c r="C234" s="2"/>
      <c r="D234" s="2"/>
      <c r="E234" s="2"/>
      <c r="F234" s="2"/>
    </row>
    <row r="235" spans="1:6" ht="15.75" x14ac:dyDescent="0.25">
      <c r="A235" s="2"/>
      <c r="B235" s="2"/>
      <c r="C235" s="2"/>
      <c r="D235" s="2"/>
      <c r="E235" s="2"/>
      <c r="F235" s="2"/>
    </row>
    <row r="236" spans="1:6" ht="15.75" x14ac:dyDescent="0.25">
      <c r="A236" s="2"/>
      <c r="B236" s="2"/>
      <c r="C236" s="2"/>
      <c r="D236" s="2"/>
      <c r="E236" s="2"/>
      <c r="F236" s="2"/>
    </row>
    <row r="237" spans="1:6" ht="15.75" x14ac:dyDescent="0.25">
      <c r="A237" s="2"/>
      <c r="B237" s="2"/>
      <c r="C237" s="2"/>
      <c r="D237" s="2"/>
      <c r="E237" s="2"/>
      <c r="F237" s="2"/>
    </row>
    <row r="238" spans="1:6" ht="15.75" x14ac:dyDescent="0.25">
      <c r="A238" s="2"/>
      <c r="B238" s="2"/>
      <c r="C238" s="2"/>
      <c r="D238" s="2"/>
      <c r="E238" s="2"/>
      <c r="F238" s="2"/>
    </row>
    <row r="239" spans="1:6" ht="15.75" x14ac:dyDescent="0.25">
      <c r="A239" s="2"/>
      <c r="B239" s="2"/>
      <c r="C239" s="2"/>
      <c r="D239" s="2"/>
      <c r="E239" s="2"/>
      <c r="F239" s="2"/>
    </row>
    <row r="240" spans="1:6" ht="15.75" x14ac:dyDescent="0.25">
      <c r="A240" s="2"/>
      <c r="B240" s="2"/>
      <c r="C240" s="2"/>
      <c r="D240" s="2"/>
      <c r="E240" s="2"/>
      <c r="F240" s="2"/>
    </row>
    <row r="241" spans="1:6" ht="15.75" x14ac:dyDescent="0.25">
      <c r="A241" s="2"/>
      <c r="B241" s="2"/>
      <c r="C241" s="2"/>
      <c r="D241" s="2"/>
      <c r="E241" s="2"/>
      <c r="F241" s="2"/>
    </row>
    <row r="242" spans="1:6" ht="15.75" x14ac:dyDescent="0.25">
      <c r="A242" s="2"/>
      <c r="B242" s="2"/>
      <c r="C242" s="2"/>
      <c r="D242" s="2"/>
      <c r="E242" s="2"/>
      <c r="F242" s="2"/>
    </row>
    <row r="243" spans="1:6" ht="15.75" x14ac:dyDescent="0.25">
      <c r="A243" s="2"/>
      <c r="B243" s="2"/>
      <c r="C243" s="2"/>
      <c r="D243" s="2"/>
      <c r="E243" s="2"/>
      <c r="F243" s="2"/>
    </row>
    <row r="244" spans="1:6" ht="15.75" x14ac:dyDescent="0.25">
      <c r="A244" s="2"/>
      <c r="B244" s="2"/>
      <c r="C244" s="2"/>
      <c r="D244" s="2"/>
      <c r="E244" s="2"/>
      <c r="F244" s="2"/>
    </row>
    <row r="245" spans="1:6" ht="15.75" x14ac:dyDescent="0.25">
      <c r="A245" s="2"/>
      <c r="B245" s="2"/>
      <c r="C245" s="2"/>
      <c r="D245" s="2"/>
      <c r="E245" s="2"/>
      <c r="F245" s="2"/>
    </row>
    <row r="246" spans="1:6" ht="15.75" x14ac:dyDescent="0.25">
      <c r="A246" s="2"/>
      <c r="B246" s="2"/>
      <c r="C246" s="2"/>
      <c r="D246" s="2"/>
      <c r="E246" s="2"/>
      <c r="F246" s="2"/>
    </row>
    <row r="247" spans="1:6" ht="15.75" x14ac:dyDescent="0.25">
      <c r="A247" s="2"/>
      <c r="B247" s="2"/>
      <c r="C247" s="2"/>
      <c r="D247" s="2"/>
      <c r="E247" s="2"/>
      <c r="F247" s="2"/>
    </row>
    <row r="248" spans="1:6" ht="15.75" x14ac:dyDescent="0.25">
      <c r="A248" s="2"/>
      <c r="B248" s="2"/>
      <c r="C248" s="2"/>
      <c r="D248" s="2"/>
      <c r="E248" s="2"/>
      <c r="F248" s="2"/>
    </row>
    <row r="249" spans="1:6" ht="15.75" x14ac:dyDescent="0.25">
      <c r="A249" s="2"/>
      <c r="B249" s="2"/>
      <c r="C249" s="2"/>
      <c r="D249" s="2"/>
      <c r="E249" s="2"/>
      <c r="F249" s="2"/>
    </row>
    <row r="250" spans="1:6" ht="15.75" x14ac:dyDescent="0.25">
      <c r="A250" s="2"/>
      <c r="B250" s="2"/>
      <c r="C250" s="2"/>
      <c r="D250" s="2"/>
      <c r="E250" s="2"/>
      <c r="F250" s="2"/>
    </row>
    <row r="251" spans="1:6" ht="15.75" x14ac:dyDescent="0.25">
      <c r="A251" s="2"/>
      <c r="B251" s="2"/>
      <c r="C251" s="2"/>
      <c r="D251" s="2"/>
      <c r="E251" s="2"/>
      <c r="F251" s="2"/>
    </row>
    <row r="252" spans="1:6" ht="15.75" x14ac:dyDescent="0.25">
      <c r="A252" s="2"/>
      <c r="B252" s="2"/>
      <c r="C252" s="2"/>
      <c r="D252" s="2"/>
      <c r="E252" s="2"/>
      <c r="F252" s="2"/>
    </row>
    <row r="253" spans="1:6" ht="15.75" x14ac:dyDescent="0.25">
      <c r="A253" s="2"/>
      <c r="B253" s="2"/>
      <c r="C253" s="2"/>
      <c r="D253" s="2"/>
      <c r="E253" s="2"/>
      <c r="F253" s="2"/>
    </row>
    <row r="254" spans="1:6" ht="15.75" x14ac:dyDescent="0.25">
      <c r="A254" s="2"/>
      <c r="B254" s="2"/>
      <c r="C254" s="2"/>
      <c r="D254" s="2"/>
      <c r="E254" s="2"/>
      <c r="F254" s="2"/>
    </row>
    <row r="255" spans="1:6" ht="15.75" x14ac:dyDescent="0.25">
      <c r="A255" s="2"/>
      <c r="B255" s="2"/>
      <c r="C255" s="2"/>
      <c r="D255" s="2"/>
      <c r="E255" s="2"/>
      <c r="F255" s="2"/>
    </row>
    <row r="256" spans="1:6" ht="15.75" x14ac:dyDescent="0.25">
      <c r="A256" s="2"/>
      <c r="B256" s="2"/>
      <c r="C256" s="2"/>
      <c r="D256" s="2"/>
      <c r="E256" s="2"/>
      <c r="F256" s="2"/>
    </row>
    <row r="257" spans="1:6" ht="15.75" x14ac:dyDescent="0.25">
      <c r="A257" s="2"/>
      <c r="B257" s="2"/>
      <c r="C257" s="2"/>
      <c r="D257" s="2"/>
      <c r="E257" s="2"/>
      <c r="F257" s="2"/>
    </row>
    <row r="258" spans="1:6" ht="15.75" x14ac:dyDescent="0.25">
      <c r="A258" s="2"/>
      <c r="B258" s="2"/>
      <c r="C258" s="2"/>
      <c r="D258" s="2"/>
      <c r="E258" s="2"/>
      <c r="F258" s="2"/>
    </row>
    <row r="259" spans="1:6" ht="15.75" x14ac:dyDescent="0.25">
      <c r="A259" s="2"/>
      <c r="B259" s="2"/>
      <c r="C259" s="2"/>
      <c r="D259" s="2"/>
      <c r="E259" s="2"/>
      <c r="F259" s="2"/>
    </row>
    <row r="260" spans="1:6" ht="15.75" x14ac:dyDescent="0.25">
      <c r="A260" s="2"/>
      <c r="B260" s="2"/>
      <c r="C260" s="2"/>
      <c r="D260" s="2"/>
      <c r="E260" s="2"/>
      <c r="F260" s="2"/>
    </row>
    <row r="261" spans="1:6" ht="15.75" x14ac:dyDescent="0.25">
      <c r="A261" s="2"/>
      <c r="B261" s="2"/>
      <c r="C261" s="2"/>
      <c r="D261" s="2"/>
      <c r="E261" s="2"/>
      <c r="F261" s="2"/>
    </row>
    <row r="262" spans="1:6" ht="15.75" x14ac:dyDescent="0.25">
      <c r="A262" s="2"/>
      <c r="B262" s="2"/>
      <c r="C262" s="2"/>
      <c r="D262" s="2"/>
      <c r="E262" s="2"/>
      <c r="F262" s="2"/>
    </row>
    <row r="263" spans="1:6" ht="15.75" x14ac:dyDescent="0.25">
      <c r="A263" s="2"/>
      <c r="B263" s="2"/>
      <c r="C263" s="2"/>
      <c r="D263" s="2"/>
      <c r="E263" s="2"/>
      <c r="F263" s="2"/>
    </row>
    <row r="264" spans="1:6" ht="15.75" x14ac:dyDescent="0.25">
      <c r="A264" s="2"/>
      <c r="B264" s="2"/>
      <c r="C264" s="2"/>
      <c r="D264" s="2"/>
      <c r="E264" s="2"/>
      <c r="F264" s="2"/>
    </row>
    <row r="265" spans="1:6" ht="15.75" x14ac:dyDescent="0.25">
      <c r="A265" s="2"/>
      <c r="B265" s="2"/>
      <c r="C265" s="2"/>
      <c r="D265" s="2"/>
      <c r="E265" s="2"/>
      <c r="F265" s="2"/>
    </row>
    <row r="266" spans="1:6" ht="15.75" x14ac:dyDescent="0.25">
      <c r="A266" s="2"/>
      <c r="B266" s="2"/>
      <c r="C266" s="2"/>
      <c r="D266" s="2"/>
      <c r="E266" s="2"/>
      <c r="F266" s="2"/>
    </row>
    <row r="267" spans="1:6" ht="15.75" x14ac:dyDescent="0.25">
      <c r="A267" s="2"/>
      <c r="B267" s="2"/>
      <c r="C267" s="2"/>
      <c r="D267" s="2"/>
      <c r="E267" s="2"/>
      <c r="F267" s="2"/>
    </row>
    <row r="268" spans="1:6" ht="15.75" x14ac:dyDescent="0.25">
      <c r="A268" s="2"/>
      <c r="B268" s="2"/>
      <c r="C268" s="2"/>
      <c r="D268" s="2"/>
      <c r="E268" s="2"/>
      <c r="F268" s="2"/>
    </row>
    <row r="269" spans="1:6" ht="15.75" x14ac:dyDescent="0.25">
      <c r="A269" s="2"/>
      <c r="B269" s="2"/>
      <c r="C269" s="2"/>
      <c r="D269" s="2"/>
      <c r="E269" s="2"/>
      <c r="F269" s="2"/>
    </row>
    <row r="270" spans="1:6" ht="15.75" x14ac:dyDescent="0.25">
      <c r="A270" s="2"/>
      <c r="B270" s="2"/>
      <c r="C270" s="2"/>
      <c r="D270" s="2"/>
      <c r="E270" s="2"/>
      <c r="F270" s="2"/>
    </row>
    <row r="271" spans="1:6" ht="15.75" x14ac:dyDescent="0.25">
      <c r="A271" s="2"/>
      <c r="B271" s="2"/>
      <c r="C271" s="2"/>
      <c r="D271" s="2"/>
      <c r="E271" s="2"/>
      <c r="F271" s="2"/>
    </row>
    <row r="272" spans="1:6" ht="15.75" x14ac:dyDescent="0.25">
      <c r="A272" s="2"/>
      <c r="B272" s="2"/>
      <c r="C272" s="2"/>
      <c r="D272" s="2"/>
      <c r="E272" s="2"/>
      <c r="F272" s="2"/>
    </row>
    <row r="273" spans="1:6" ht="15.75" x14ac:dyDescent="0.25">
      <c r="A273" s="2"/>
      <c r="B273" s="2"/>
      <c r="C273" s="2"/>
      <c r="D273" s="2"/>
      <c r="E273" s="2"/>
      <c r="F273" s="2"/>
    </row>
    <row r="274" spans="1:6" ht="15.75" x14ac:dyDescent="0.25">
      <c r="A274" s="2"/>
      <c r="B274" s="2"/>
      <c r="C274" s="2"/>
      <c r="D274" s="2"/>
      <c r="E274" s="2"/>
      <c r="F274" s="2"/>
    </row>
    <row r="275" spans="1:6" ht="15.75" x14ac:dyDescent="0.25">
      <c r="A275" s="2"/>
      <c r="B275" s="2"/>
      <c r="C275" s="2"/>
      <c r="D275" s="2"/>
      <c r="E275" s="2"/>
      <c r="F275" s="2"/>
    </row>
    <row r="276" spans="1:6" ht="15.75" x14ac:dyDescent="0.25">
      <c r="A276" s="2"/>
      <c r="B276" s="2"/>
      <c r="C276" s="2"/>
      <c r="D276" s="2"/>
      <c r="E276" s="2"/>
      <c r="F276" s="2"/>
    </row>
    <row r="277" spans="1:6" ht="15.75" x14ac:dyDescent="0.25">
      <c r="A277" s="2"/>
      <c r="B277" s="2"/>
      <c r="C277" s="2"/>
      <c r="D277" s="2"/>
      <c r="E277" s="2"/>
      <c r="F277" s="2"/>
    </row>
    <row r="278" spans="1:6" ht="15.75" x14ac:dyDescent="0.25">
      <c r="A278" s="2"/>
      <c r="B278" s="2"/>
      <c r="C278" s="2"/>
      <c r="D278" s="2"/>
      <c r="E278" s="2"/>
      <c r="F278" s="2"/>
    </row>
    <row r="279" spans="1:6" ht="15.75" x14ac:dyDescent="0.25">
      <c r="A279" s="2"/>
      <c r="B279" s="2"/>
      <c r="C279" s="2"/>
      <c r="D279" s="2"/>
      <c r="E279" s="2"/>
      <c r="F279" s="2"/>
    </row>
    <row r="280" spans="1:6" ht="15.75" x14ac:dyDescent="0.25">
      <c r="A280" s="2"/>
      <c r="B280" s="2"/>
      <c r="C280" s="2"/>
      <c r="D280" s="2"/>
      <c r="E280" s="2"/>
      <c r="F280" s="2"/>
    </row>
    <row r="281" spans="1:6" ht="15.75" x14ac:dyDescent="0.25">
      <c r="A281" s="2"/>
      <c r="B281" s="2"/>
      <c r="C281" s="2"/>
      <c r="D281" s="2"/>
      <c r="E281" s="2"/>
      <c r="F281" s="2"/>
    </row>
    <row r="282" spans="1:6" ht="15.75" x14ac:dyDescent="0.25">
      <c r="A282" s="2"/>
      <c r="B282" s="2"/>
      <c r="C282" s="2"/>
      <c r="D282" s="2"/>
      <c r="E282" s="2"/>
      <c r="F282" s="2"/>
    </row>
    <row r="283" spans="1:6" ht="15.75" x14ac:dyDescent="0.25">
      <c r="A283" s="2"/>
      <c r="B283" s="2"/>
      <c r="C283" s="2"/>
      <c r="D283" s="2"/>
      <c r="E283" s="2"/>
      <c r="F283" s="2"/>
    </row>
    <row r="284" spans="1:6" ht="15.75" x14ac:dyDescent="0.25">
      <c r="A284" s="2"/>
      <c r="B284" s="2"/>
      <c r="C284" s="2"/>
      <c r="D284" s="2"/>
      <c r="E284" s="2"/>
      <c r="F284" s="2"/>
    </row>
    <row r="285" spans="1:6" ht="15.75" x14ac:dyDescent="0.25">
      <c r="A285" s="2"/>
      <c r="B285" s="2"/>
      <c r="C285" s="2"/>
      <c r="D285" s="2"/>
      <c r="E285" s="2"/>
      <c r="F285" s="2"/>
    </row>
    <row r="286" spans="1:6" ht="15.75" x14ac:dyDescent="0.25">
      <c r="A286" s="2"/>
      <c r="B286" s="2"/>
      <c r="C286" s="2"/>
      <c r="D286" s="2"/>
      <c r="E286" s="2"/>
      <c r="F286" s="2"/>
    </row>
    <row r="287" spans="1:6" ht="15.75" x14ac:dyDescent="0.25">
      <c r="A287" s="2"/>
      <c r="B287" s="2"/>
      <c r="C287" s="2"/>
      <c r="D287" s="2"/>
      <c r="E287" s="2"/>
      <c r="F287" s="2"/>
    </row>
    <row r="288" spans="1:6" ht="15.75" x14ac:dyDescent="0.25">
      <c r="A288" s="2"/>
      <c r="B288" s="2"/>
      <c r="C288" s="2"/>
      <c r="D288" s="2"/>
      <c r="E288" s="2"/>
      <c r="F288" s="2"/>
    </row>
    <row r="289" spans="1:6" ht="15.75" x14ac:dyDescent="0.25">
      <c r="A289" s="2"/>
      <c r="B289" s="2"/>
      <c r="C289" s="2"/>
      <c r="D289" s="2"/>
      <c r="E289" s="2"/>
      <c r="F289" s="2"/>
    </row>
    <row r="290" spans="1:6" ht="15.75" x14ac:dyDescent="0.25">
      <c r="A290" s="2"/>
      <c r="B290" s="2"/>
      <c r="C290" s="2"/>
      <c r="D290" s="2"/>
      <c r="E290" s="2"/>
      <c r="F290" s="2"/>
    </row>
    <row r="291" spans="1:6" ht="15.75" x14ac:dyDescent="0.25">
      <c r="A291" s="2"/>
      <c r="B291" s="2"/>
      <c r="C291" s="2"/>
      <c r="D291" s="2"/>
      <c r="E291" s="2"/>
      <c r="F291" s="2"/>
    </row>
    <row r="292" spans="1:6" ht="15.75" x14ac:dyDescent="0.25">
      <c r="A292" s="2"/>
      <c r="B292" s="2"/>
      <c r="C292" s="2"/>
      <c r="D292" s="2"/>
      <c r="E292" s="2"/>
      <c r="F292" s="2"/>
    </row>
    <row r="293" spans="1:6" ht="15.75" x14ac:dyDescent="0.25">
      <c r="A293" s="2"/>
      <c r="B293" s="2"/>
      <c r="C293" s="2"/>
      <c r="D293" s="2"/>
      <c r="E293" s="2"/>
      <c r="F293" s="2"/>
    </row>
    <row r="294" spans="1:6" ht="15.75" x14ac:dyDescent="0.25">
      <c r="A294" s="2"/>
      <c r="B294" s="2"/>
      <c r="C294" s="2"/>
      <c r="D294" s="2"/>
      <c r="E294" s="2"/>
      <c r="F294" s="2"/>
    </row>
    <row r="295" spans="1:6" ht="15.75" x14ac:dyDescent="0.25">
      <c r="A295" s="2"/>
      <c r="B295" s="2"/>
      <c r="C295" s="2"/>
      <c r="D295" s="2"/>
      <c r="E295" s="2"/>
      <c r="F295" s="2"/>
    </row>
    <row r="296" spans="1:6" ht="15.75" x14ac:dyDescent="0.25">
      <c r="A296" s="2"/>
      <c r="B296" s="2"/>
      <c r="C296" s="2"/>
      <c r="D296" s="2"/>
      <c r="E296" s="2"/>
      <c r="F296" s="2"/>
    </row>
    <row r="297" spans="1:6" ht="15.75" x14ac:dyDescent="0.25">
      <c r="A297" s="2"/>
      <c r="B297" s="2"/>
      <c r="C297" s="2"/>
      <c r="D297" s="2"/>
      <c r="E297" s="2"/>
      <c r="F297" s="2"/>
    </row>
    <row r="298" spans="1:6" ht="15.75" x14ac:dyDescent="0.25">
      <c r="A298" s="2"/>
      <c r="B298" s="2"/>
      <c r="C298" s="2"/>
      <c r="D298" s="2"/>
      <c r="E298" s="2"/>
      <c r="F298" s="2"/>
    </row>
    <row r="299" spans="1:6" ht="15.75" x14ac:dyDescent="0.25">
      <c r="A299" s="2"/>
      <c r="B299" s="2"/>
      <c r="C299" s="2"/>
      <c r="D299" s="2"/>
      <c r="E299" s="2"/>
      <c r="F299" s="2"/>
    </row>
    <row r="300" spans="1:6" ht="15.75" x14ac:dyDescent="0.25">
      <c r="A300" s="2"/>
      <c r="B300" s="2"/>
      <c r="C300" s="2"/>
      <c r="D300" s="2"/>
      <c r="E300" s="2"/>
      <c r="F300" s="2"/>
    </row>
    <row r="301" spans="1:6" ht="15.75" x14ac:dyDescent="0.25">
      <c r="A301" s="2"/>
      <c r="B301" s="2"/>
      <c r="C301" s="2"/>
      <c r="D301" s="2"/>
      <c r="E301" s="2"/>
      <c r="F301" s="2"/>
    </row>
    <row r="302" spans="1:6" ht="15.75" x14ac:dyDescent="0.25">
      <c r="A302" s="2"/>
      <c r="B302" s="2"/>
      <c r="C302" s="2"/>
      <c r="D302" s="2"/>
      <c r="E302" s="2"/>
      <c r="F302" s="2"/>
    </row>
    <row r="303" spans="1:6" ht="15.75" x14ac:dyDescent="0.25">
      <c r="A303" s="2"/>
      <c r="B303" s="2"/>
      <c r="C303" s="2"/>
      <c r="D303" s="2"/>
      <c r="E303" s="2"/>
      <c r="F303" s="2"/>
    </row>
    <row r="304" spans="1:6" ht="15.75" x14ac:dyDescent="0.25">
      <c r="A304" s="2"/>
      <c r="B304" s="2"/>
      <c r="C304" s="2"/>
      <c r="D304" s="2"/>
      <c r="E304" s="2"/>
      <c r="F304" s="2"/>
    </row>
    <row r="305" spans="1:6" ht="15.75" x14ac:dyDescent="0.25">
      <c r="A305" s="2"/>
      <c r="B305" s="2"/>
      <c r="C305" s="2"/>
      <c r="D305" s="2"/>
      <c r="E305" s="2"/>
      <c r="F305" s="2"/>
    </row>
    <row r="306" spans="1:6" ht="15.75" x14ac:dyDescent="0.25">
      <c r="A306" s="2"/>
      <c r="B306" s="2"/>
      <c r="C306" s="2"/>
      <c r="D306" s="2"/>
      <c r="E306" s="2"/>
      <c r="F306" s="2"/>
    </row>
    <row r="307" spans="1:6" ht="15.75" x14ac:dyDescent="0.25">
      <c r="A307" s="2"/>
      <c r="B307" s="2"/>
      <c r="C307" s="2"/>
      <c r="D307" s="2"/>
      <c r="E307" s="2"/>
      <c r="F307" s="2"/>
    </row>
    <row r="308" spans="1:6" ht="15.75" x14ac:dyDescent="0.25">
      <c r="A308" s="2"/>
      <c r="B308" s="2"/>
      <c r="C308" s="2"/>
      <c r="D308" s="2"/>
      <c r="E308" s="2"/>
      <c r="F308" s="2"/>
    </row>
    <row r="309" spans="1:6" ht="15.75" x14ac:dyDescent="0.25">
      <c r="A309" s="2"/>
      <c r="B309" s="2"/>
      <c r="C309" s="2"/>
      <c r="D309" s="2"/>
      <c r="E309" s="2"/>
      <c r="F309" s="2"/>
    </row>
    <row r="310" spans="1:6" ht="15.75" x14ac:dyDescent="0.25">
      <c r="A310" s="2"/>
      <c r="B310" s="2"/>
      <c r="C310" s="2"/>
      <c r="D310" s="2"/>
      <c r="E310" s="2"/>
      <c r="F310" s="2"/>
    </row>
    <row r="311" spans="1:6" ht="15.75" x14ac:dyDescent="0.25">
      <c r="A311" s="2"/>
      <c r="B311" s="2"/>
      <c r="C311" s="2"/>
      <c r="D311" s="2"/>
      <c r="E311" s="2"/>
      <c r="F311" s="2"/>
    </row>
    <row r="312" spans="1:6" ht="15.75" x14ac:dyDescent="0.25">
      <c r="A312" s="2"/>
      <c r="B312" s="2"/>
      <c r="C312" s="2"/>
      <c r="D312" s="2"/>
      <c r="E312" s="2"/>
      <c r="F312" s="2"/>
    </row>
    <row r="313" spans="1:6" ht="15.75" x14ac:dyDescent="0.25">
      <c r="A313" s="2"/>
      <c r="B313" s="2"/>
      <c r="C313" s="2"/>
      <c r="D313" s="2"/>
      <c r="E313" s="2"/>
      <c r="F313" s="2"/>
    </row>
    <row r="314" spans="1:6" ht="15.75" x14ac:dyDescent="0.25">
      <c r="A314" s="2"/>
      <c r="B314" s="2"/>
      <c r="C314" s="2"/>
      <c r="D314" s="2"/>
      <c r="E314" s="2"/>
      <c r="F314" s="2"/>
    </row>
    <row r="315" spans="1:6" ht="15.75" x14ac:dyDescent="0.25">
      <c r="A315" s="2"/>
      <c r="B315" s="2"/>
      <c r="C315" s="2"/>
      <c r="D315" s="2"/>
      <c r="E315" s="2"/>
      <c r="F315" s="2"/>
    </row>
    <row r="316" spans="1:6" ht="15.75" x14ac:dyDescent="0.25">
      <c r="A316" s="2"/>
      <c r="B316" s="2"/>
      <c r="C316" s="2"/>
      <c r="D316" s="2"/>
      <c r="E316" s="2"/>
      <c r="F316" s="2"/>
    </row>
    <row r="317" spans="1:6" ht="15.75" x14ac:dyDescent="0.25">
      <c r="A317" s="2"/>
      <c r="B317" s="2"/>
      <c r="C317" s="2"/>
      <c r="D317" s="2"/>
      <c r="E317" s="2"/>
      <c r="F317" s="2"/>
    </row>
    <row r="318" spans="1:6" ht="15.75" x14ac:dyDescent="0.25">
      <c r="A318" s="2"/>
      <c r="B318" s="2"/>
      <c r="C318" s="2"/>
      <c r="D318" s="2"/>
      <c r="E318" s="2"/>
      <c r="F318" s="2"/>
    </row>
    <row r="319" spans="1:6" ht="15.75" x14ac:dyDescent="0.25">
      <c r="A319" s="2"/>
      <c r="B319" s="2"/>
      <c r="C319" s="2"/>
      <c r="D319" s="2"/>
      <c r="E319" s="2"/>
      <c r="F319" s="2"/>
    </row>
    <row r="320" spans="1:6" ht="15.75" x14ac:dyDescent="0.25">
      <c r="A320" s="2"/>
      <c r="B320" s="2"/>
      <c r="C320" s="2"/>
      <c r="D320" s="2"/>
      <c r="E320" s="2"/>
      <c r="F320" s="2"/>
    </row>
    <row r="321" spans="1:6" ht="15.75" x14ac:dyDescent="0.25">
      <c r="A321" s="2"/>
      <c r="B321" s="2"/>
      <c r="C321" s="2"/>
      <c r="D321" s="2"/>
      <c r="E321" s="2"/>
      <c r="F321" s="2"/>
    </row>
    <row r="322" spans="1:6" ht="15.75" x14ac:dyDescent="0.25">
      <c r="A322" s="2"/>
      <c r="B322" s="2"/>
      <c r="C322" s="2"/>
      <c r="D322" s="2"/>
      <c r="E322" s="2"/>
      <c r="F322" s="2"/>
    </row>
    <row r="323" spans="1:6" ht="15.75" x14ac:dyDescent="0.25">
      <c r="A323" s="2"/>
      <c r="B323" s="2"/>
      <c r="C323" s="2"/>
      <c r="D323" s="2"/>
      <c r="E323" s="2"/>
      <c r="F323" s="2"/>
    </row>
    <row r="324" spans="1:6" ht="15.75" x14ac:dyDescent="0.25">
      <c r="A324" s="2"/>
      <c r="B324" s="2"/>
      <c r="C324" s="2"/>
      <c r="D324" s="2"/>
      <c r="E324" s="2"/>
      <c r="F324" s="2"/>
    </row>
    <row r="325" spans="1:6" ht="15.75" x14ac:dyDescent="0.25">
      <c r="A325" s="2"/>
      <c r="B325" s="2"/>
      <c r="C325" s="2"/>
      <c r="D325" s="2"/>
      <c r="E325" s="2"/>
      <c r="F325" s="2"/>
    </row>
    <row r="326" spans="1:6" ht="15.75" x14ac:dyDescent="0.25">
      <c r="A326" s="2"/>
      <c r="B326" s="2"/>
      <c r="C326" s="2"/>
      <c r="D326" s="2"/>
      <c r="E326" s="2"/>
      <c r="F326" s="2"/>
    </row>
    <row r="327" spans="1:6" ht="15.75" x14ac:dyDescent="0.25">
      <c r="A327" s="2"/>
      <c r="B327" s="2"/>
      <c r="C327" s="2"/>
      <c r="D327" s="2"/>
      <c r="E327" s="2"/>
      <c r="F327" s="2"/>
    </row>
    <row r="328" spans="1:6" ht="15.75" x14ac:dyDescent="0.25">
      <c r="A328" s="2"/>
      <c r="B328" s="2"/>
      <c r="C328" s="2"/>
      <c r="D328" s="2"/>
      <c r="E328" s="2"/>
      <c r="F328" s="2"/>
    </row>
    <row r="329" spans="1:6" ht="15.75" x14ac:dyDescent="0.25">
      <c r="A329" s="2"/>
      <c r="B329" s="2"/>
      <c r="C329" s="2"/>
      <c r="D329" s="2"/>
      <c r="E329" s="2"/>
      <c r="F329" s="2"/>
    </row>
    <row r="330" spans="1:6" ht="15.75" x14ac:dyDescent="0.25">
      <c r="A330" s="2"/>
      <c r="B330" s="2"/>
      <c r="C330" s="2"/>
      <c r="D330" s="2"/>
      <c r="E330" s="2"/>
      <c r="F330" s="2"/>
    </row>
    <row r="331" spans="1:6" ht="15.75" x14ac:dyDescent="0.25">
      <c r="A331" s="2"/>
      <c r="B331" s="2"/>
      <c r="C331" s="2"/>
      <c r="D331" s="2"/>
      <c r="E331" s="2"/>
      <c r="F331" s="2"/>
    </row>
    <row r="332" spans="1:6" ht="15.75" x14ac:dyDescent="0.25">
      <c r="A332" s="2"/>
      <c r="B332" s="2"/>
      <c r="C332" s="2"/>
      <c r="D332" s="2"/>
      <c r="E332" s="2"/>
      <c r="F332" s="2"/>
    </row>
    <row r="333" spans="1:6" ht="15.75" x14ac:dyDescent="0.25">
      <c r="A333" s="2"/>
      <c r="B333" s="2"/>
      <c r="C333" s="2"/>
      <c r="D333" s="2"/>
      <c r="E333" s="2"/>
      <c r="F333" s="2"/>
    </row>
    <row r="334" spans="1:6" ht="15.75" x14ac:dyDescent="0.25">
      <c r="A334" s="2"/>
      <c r="B334" s="2"/>
      <c r="C334" s="2"/>
      <c r="D334" s="2"/>
      <c r="E334" s="2"/>
      <c r="F334" s="2"/>
    </row>
    <row r="335" spans="1:6" ht="15.75" x14ac:dyDescent="0.25">
      <c r="A335" s="2"/>
      <c r="B335" s="2"/>
      <c r="C335" s="2"/>
      <c r="D335" s="2"/>
      <c r="E335" s="2"/>
      <c r="F335" s="2"/>
    </row>
    <row r="336" spans="1:6" ht="15.75" x14ac:dyDescent="0.25">
      <c r="A336" s="2"/>
      <c r="B336" s="2"/>
      <c r="C336" s="2"/>
      <c r="D336" s="2"/>
      <c r="E336" s="2"/>
      <c r="F336" s="2"/>
    </row>
    <row r="337" spans="1:6" ht="15.75" x14ac:dyDescent="0.25">
      <c r="A337" s="2"/>
      <c r="B337" s="2"/>
      <c r="C337" s="2"/>
      <c r="D337" s="2"/>
      <c r="E337" s="2"/>
      <c r="F337" s="2"/>
    </row>
    <row r="338" spans="1:6" ht="15.75" x14ac:dyDescent="0.25">
      <c r="A338" s="2"/>
      <c r="B338" s="2"/>
      <c r="C338" s="2"/>
      <c r="D338" s="2"/>
      <c r="E338" s="2"/>
      <c r="F338" s="2"/>
    </row>
    <row r="339" spans="1:6" ht="15.75" x14ac:dyDescent="0.25">
      <c r="A339" s="2"/>
      <c r="B339" s="2"/>
      <c r="C339" s="2"/>
      <c r="D339" s="2"/>
      <c r="E339" s="2"/>
      <c r="F339" s="2"/>
    </row>
    <row r="340" spans="1:6" ht="15.75" x14ac:dyDescent="0.25">
      <c r="A340" s="2"/>
      <c r="B340" s="2"/>
      <c r="C340" s="2"/>
      <c r="D340" s="2"/>
      <c r="E340" s="2"/>
      <c r="F340" s="2"/>
    </row>
    <row r="341" spans="1:6" ht="15.75" x14ac:dyDescent="0.25">
      <c r="A341" s="2"/>
      <c r="B341" s="2"/>
      <c r="C341" s="2"/>
      <c r="D341" s="2"/>
      <c r="E341" s="2"/>
      <c r="F341" s="2"/>
    </row>
    <row r="342" spans="1:6" ht="15.75" x14ac:dyDescent="0.25">
      <c r="A342" s="2"/>
      <c r="B342" s="2"/>
      <c r="C342" s="2"/>
      <c r="D342" s="2"/>
      <c r="E342" s="2"/>
      <c r="F342" s="2"/>
    </row>
  </sheetData>
  <phoneticPr fontId="17" type="noConversion"/>
  <pageMargins left="0.25" right="0.25" top="0.75" bottom="0.75" header="0.3" footer="0.3"/>
  <pageSetup scale="9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66"/>
  </sheetPr>
  <dimension ref="A1:V388"/>
  <sheetViews>
    <sheetView topLeftCell="D1" workbookViewId="0">
      <selection activeCell="J1" sqref="J1:V1048576"/>
    </sheetView>
  </sheetViews>
  <sheetFormatPr defaultColWidth="3.625" defaultRowHeight="36" customHeight="1" x14ac:dyDescent="0.25"/>
  <cols>
    <col min="1" max="1" width="3.125" style="130" bestFit="1" customWidth="1"/>
    <col min="2" max="2" width="36.375" style="1" bestFit="1" customWidth="1"/>
    <col min="3" max="3" width="22.375" style="1" customWidth="1"/>
    <col min="4" max="4" width="10.375" style="3" customWidth="1"/>
    <col min="5" max="5" width="10.375" style="5" customWidth="1"/>
    <col min="6" max="6" width="13.5" style="6" bestFit="1" customWidth="1"/>
    <col min="7" max="7" width="12.125" style="2" customWidth="1"/>
    <col min="8" max="8" width="11.125" style="2" customWidth="1"/>
    <col min="9" max="9" width="11.625" style="2" customWidth="1"/>
    <col min="10" max="10" width="4.875" style="344" customWidth="1"/>
    <col min="11" max="21" width="4.875" style="346" customWidth="1"/>
    <col min="22" max="22" width="8.875" style="345" customWidth="1"/>
    <col min="23" max="16384" width="3.625" style="2"/>
  </cols>
  <sheetData>
    <row r="1" spans="1:22" s="1" customFormat="1" ht="52.5" x14ac:dyDescent="0.25">
      <c r="A1" s="129"/>
      <c r="B1" s="40" t="s">
        <v>0</v>
      </c>
      <c r="C1" s="41" t="s">
        <v>800</v>
      </c>
      <c r="D1" s="42"/>
      <c r="E1" s="353" t="s">
        <v>1059</v>
      </c>
      <c r="F1" s="354"/>
      <c r="G1" s="354"/>
      <c r="H1" s="354"/>
      <c r="I1" s="355"/>
      <c r="J1" s="327" t="s">
        <v>1547</v>
      </c>
      <c r="K1" s="328" t="s">
        <v>1548</v>
      </c>
      <c r="L1" s="328" t="s">
        <v>1549</v>
      </c>
      <c r="M1" s="328" t="s">
        <v>1550</v>
      </c>
      <c r="N1" s="328" t="s">
        <v>1551</v>
      </c>
      <c r="O1" s="328" t="s">
        <v>1552</v>
      </c>
      <c r="P1" s="328" t="s">
        <v>1553</v>
      </c>
      <c r="Q1" s="328" t="s">
        <v>1554</v>
      </c>
      <c r="R1" s="328" t="s">
        <v>1555</v>
      </c>
      <c r="S1" s="328" t="s">
        <v>1556</v>
      </c>
      <c r="T1" s="329" t="s">
        <v>1557</v>
      </c>
      <c r="U1" s="328" t="s">
        <v>1558</v>
      </c>
      <c r="V1" s="347" t="s">
        <v>1559</v>
      </c>
    </row>
    <row r="2" spans="1:22" ht="76.5" x14ac:dyDescent="0.25">
      <c r="B2" s="243" t="s">
        <v>17</v>
      </c>
      <c r="C2" s="244" t="s">
        <v>1433</v>
      </c>
      <c r="D2" s="244" t="s">
        <v>18</v>
      </c>
      <c r="E2" s="274" t="s">
        <v>840</v>
      </c>
      <c r="F2" s="245" t="s">
        <v>837</v>
      </c>
      <c r="G2" s="245" t="s">
        <v>838</v>
      </c>
      <c r="H2" s="245" t="s">
        <v>839</v>
      </c>
      <c r="I2" s="245" t="s">
        <v>841</v>
      </c>
      <c r="J2" s="331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333"/>
      <c r="V2" s="333"/>
    </row>
    <row r="3" spans="1:22" ht="25.5" x14ac:dyDescent="0.25">
      <c r="B3" s="243"/>
      <c r="C3" s="244"/>
      <c r="D3" s="244"/>
      <c r="E3" s="275" t="s">
        <v>842</v>
      </c>
      <c r="F3" s="248" t="s">
        <v>843</v>
      </c>
      <c r="G3" s="248" t="s">
        <v>844</v>
      </c>
      <c r="H3" s="248">
        <v>29.51</v>
      </c>
      <c r="I3" s="276">
        <v>9.8366666666666672E-2</v>
      </c>
      <c r="J3" s="334"/>
      <c r="K3" s="335"/>
      <c r="L3" s="335"/>
      <c r="M3" s="335"/>
      <c r="N3" s="335"/>
      <c r="O3" s="335"/>
      <c r="P3" s="335"/>
      <c r="Q3" s="335"/>
      <c r="R3" s="335"/>
      <c r="S3" s="335"/>
      <c r="T3" s="336"/>
      <c r="U3" s="335"/>
      <c r="V3" s="335">
        <f>SUM(J3:U3)</f>
        <v>0</v>
      </c>
    </row>
    <row r="4" spans="1:22" ht="51" x14ac:dyDescent="0.25">
      <c r="A4" s="131">
        <v>101</v>
      </c>
      <c r="B4" s="59" t="s">
        <v>19</v>
      </c>
      <c r="C4" s="59" t="s">
        <v>1434</v>
      </c>
      <c r="D4" s="59" t="s">
        <v>1435</v>
      </c>
      <c r="E4" s="107"/>
      <c r="F4" s="187" t="s">
        <v>1060</v>
      </c>
      <c r="G4" s="187" t="s">
        <v>1061</v>
      </c>
      <c r="H4" s="108">
        <v>29.41</v>
      </c>
      <c r="I4" s="108">
        <v>9.8033333333333333E-2</v>
      </c>
      <c r="J4" s="337"/>
      <c r="K4" s="338"/>
      <c r="L4" s="338"/>
      <c r="M4" s="338"/>
      <c r="N4" s="338"/>
      <c r="O4" s="338"/>
      <c r="P4" s="338"/>
      <c r="Q4" s="338"/>
      <c r="R4" s="338"/>
      <c r="S4" s="338"/>
      <c r="T4" s="339"/>
      <c r="U4" s="338"/>
      <c r="V4" s="338">
        <f t="shared" ref="V4:V47" si="0">SUM(J4:U4)</f>
        <v>0</v>
      </c>
    </row>
    <row r="5" spans="1:22" ht="38.25" x14ac:dyDescent="0.25">
      <c r="A5" s="131">
        <v>103</v>
      </c>
      <c r="B5" s="59" t="s">
        <v>24</v>
      </c>
      <c r="C5" s="59" t="s">
        <v>1437</v>
      </c>
      <c r="D5" s="59" t="s">
        <v>25</v>
      </c>
      <c r="E5" s="107" t="s">
        <v>1062</v>
      </c>
      <c r="F5" s="110" t="s">
        <v>1064</v>
      </c>
      <c r="G5" s="110" t="s">
        <v>1065</v>
      </c>
      <c r="H5" s="108">
        <v>44.16</v>
      </c>
      <c r="I5" s="108">
        <v>0.4014545454545454</v>
      </c>
      <c r="J5" s="337"/>
      <c r="K5" s="338"/>
      <c r="L5" s="338"/>
      <c r="M5" s="338"/>
      <c r="N5" s="338"/>
      <c r="O5" s="338"/>
      <c r="P5" s="338"/>
      <c r="Q5" s="338"/>
      <c r="R5" s="338"/>
      <c r="S5" s="338"/>
      <c r="T5" s="339"/>
      <c r="U5" s="338"/>
      <c r="V5" s="338">
        <f t="shared" si="0"/>
        <v>0</v>
      </c>
    </row>
    <row r="6" spans="1:22" ht="51" x14ac:dyDescent="0.25">
      <c r="A6" s="131">
        <v>105</v>
      </c>
      <c r="B6" s="59" t="s">
        <v>829</v>
      </c>
      <c r="C6" s="59" t="s">
        <v>827</v>
      </c>
      <c r="D6" s="59" t="s">
        <v>30</v>
      </c>
      <c r="E6" s="113" t="s">
        <v>1069</v>
      </c>
      <c r="F6" s="114" t="s">
        <v>1070</v>
      </c>
      <c r="G6" s="113" t="s">
        <v>1071</v>
      </c>
      <c r="H6" s="108">
        <v>40.32</v>
      </c>
      <c r="I6" s="108">
        <v>0.504</v>
      </c>
      <c r="J6" s="337"/>
      <c r="K6" s="338"/>
      <c r="L6" s="338"/>
      <c r="M6" s="338"/>
      <c r="N6" s="338"/>
      <c r="O6" s="338"/>
      <c r="P6" s="338"/>
      <c r="Q6" s="338"/>
      <c r="R6" s="338"/>
      <c r="S6" s="338"/>
      <c r="T6" s="339"/>
      <c r="U6" s="338"/>
      <c r="V6" s="338">
        <f t="shared" si="0"/>
        <v>0</v>
      </c>
    </row>
    <row r="7" spans="1:22" ht="15.75" x14ac:dyDescent="0.25">
      <c r="A7" s="131">
        <v>106</v>
      </c>
      <c r="B7" s="59" t="s">
        <v>828</v>
      </c>
      <c r="C7" s="59" t="s">
        <v>830</v>
      </c>
      <c r="D7" s="59" t="s">
        <v>30</v>
      </c>
      <c r="E7" s="113" t="s">
        <v>1072</v>
      </c>
      <c r="F7" s="114" t="s">
        <v>30</v>
      </c>
      <c r="G7" s="113" t="s">
        <v>1073</v>
      </c>
      <c r="H7" s="108">
        <v>40.94</v>
      </c>
      <c r="I7" s="108">
        <v>7.5814814814814807E-2</v>
      </c>
      <c r="J7" s="337"/>
      <c r="K7" s="338"/>
      <c r="L7" s="338"/>
      <c r="M7" s="338"/>
      <c r="N7" s="338"/>
      <c r="O7" s="338"/>
      <c r="P7" s="338"/>
      <c r="Q7" s="338"/>
      <c r="R7" s="338"/>
      <c r="S7" s="338"/>
      <c r="T7" s="339"/>
      <c r="U7" s="338"/>
      <c r="V7" s="338">
        <f t="shared" si="0"/>
        <v>0</v>
      </c>
    </row>
    <row r="8" spans="1:22" ht="25.5" x14ac:dyDescent="0.25">
      <c r="A8" s="131">
        <v>107</v>
      </c>
      <c r="B8" s="59" t="s">
        <v>32</v>
      </c>
      <c r="C8" s="59" t="s">
        <v>1438</v>
      </c>
      <c r="D8" s="59" t="s">
        <v>33</v>
      </c>
      <c r="E8" s="113" t="s">
        <v>1074</v>
      </c>
      <c r="F8" s="114" t="s">
        <v>1075</v>
      </c>
      <c r="G8" s="113" t="s">
        <v>1076</v>
      </c>
      <c r="H8" s="108">
        <v>72.690000000000012</v>
      </c>
      <c r="I8" s="108">
        <v>0.60575000000000012</v>
      </c>
      <c r="J8" s="337"/>
      <c r="K8" s="338"/>
      <c r="L8" s="338"/>
      <c r="M8" s="338"/>
      <c r="N8" s="338"/>
      <c r="O8" s="338"/>
      <c r="P8" s="338"/>
      <c r="Q8" s="338"/>
      <c r="R8" s="338"/>
      <c r="S8" s="338"/>
      <c r="T8" s="339"/>
      <c r="U8" s="338"/>
      <c r="V8" s="338">
        <f t="shared" si="0"/>
        <v>0</v>
      </c>
    </row>
    <row r="9" spans="1:22" ht="38.25" x14ac:dyDescent="0.25">
      <c r="A9" s="131">
        <v>109</v>
      </c>
      <c r="B9" s="59" t="s">
        <v>39</v>
      </c>
      <c r="C9" s="59" t="s">
        <v>1439</v>
      </c>
      <c r="D9" s="59" t="s">
        <v>40</v>
      </c>
      <c r="E9" s="113" t="s">
        <v>1072</v>
      </c>
      <c r="F9" s="114" t="s">
        <v>1078</v>
      </c>
      <c r="G9" s="113" t="s">
        <v>1079</v>
      </c>
      <c r="H9" s="108">
        <v>16.690000000000001</v>
      </c>
      <c r="I9" s="108">
        <v>0.27816666666666667</v>
      </c>
      <c r="J9" s="341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38"/>
      <c r="V9" s="338">
        <f t="shared" si="0"/>
        <v>0</v>
      </c>
    </row>
    <row r="10" spans="1:22" ht="25.5" x14ac:dyDescent="0.25">
      <c r="A10" s="131">
        <v>110</v>
      </c>
      <c r="B10" s="59" t="s">
        <v>42</v>
      </c>
      <c r="C10" s="59" t="s">
        <v>1440</v>
      </c>
      <c r="D10" s="59" t="s">
        <v>814</v>
      </c>
      <c r="E10" s="113" t="s">
        <v>1080</v>
      </c>
      <c r="F10" s="114" t="s">
        <v>1081</v>
      </c>
      <c r="G10" s="113" t="s">
        <v>1082</v>
      </c>
      <c r="H10" s="108">
        <v>43.489999999999995</v>
      </c>
      <c r="I10" s="108">
        <v>0.33976562499999996</v>
      </c>
      <c r="J10" s="337"/>
      <c r="K10" s="338"/>
      <c r="L10" s="338"/>
      <c r="M10" s="338"/>
      <c r="N10" s="338"/>
      <c r="O10" s="338"/>
      <c r="P10" s="338"/>
      <c r="Q10" s="338"/>
      <c r="R10" s="338"/>
      <c r="S10" s="338"/>
      <c r="T10" s="339"/>
      <c r="U10" s="338"/>
      <c r="V10" s="338">
        <f t="shared" si="0"/>
        <v>0</v>
      </c>
    </row>
    <row r="11" spans="1:22" ht="25.5" x14ac:dyDescent="0.25">
      <c r="A11" s="131">
        <v>113</v>
      </c>
      <c r="B11" s="59" t="s">
        <v>44</v>
      </c>
      <c r="C11" s="59" t="s">
        <v>1443</v>
      </c>
      <c r="D11" s="59" t="s">
        <v>45</v>
      </c>
      <c r="E11" s="113" t="s">
        <v>1087</v>
      </c>
      <c r="F11" s="114" t="s">
        <v>1088</v>
      </c>
      <c r="G11" s="113" t="s">
        <v>1089</v>
      </c>
      <c r="H11" s="108">
        <v>21.14</v>
      </c>
      <c r="I11" s="108">
        <v>0.42280000000000001</v>
      </c>
      <c r="J11" s="337"/>
      <c r="K11" s="338"/>
      <c r="L11" s="338"/>
      <c r="M11" s="338"/>
      <c r="N11" s="338"/>
      <c r="O11" s="338"/>
      <c r="P11" s="338"/>
      <c r="Q11" s="338"/>
      <c r="R11" s="338"/>
      <c r="S11" s="338"/>
      <c r="T11" s="339"/>
      <c r="U11" s="338"/>
      <c r="V11" s="338">
        <f t="shared" si="0"/>
        <v>0</v>
      </c>
    </row>
    <row r="12" spans="1:22" ht="76.5" x14ac:dyDescent="0.25">
      <c r="A12" s="131">
        <v>114</v>
      </c>
      <c r="B12" s="59" t="s">
        <v>47</v>
      </c>
      <c r="C12" s="59" t="s">
        <v>48</v>
      </c>
      <c r="D12" s="59" t="s">
        <v>49</v>
      </c>
      <c r="E12" s="113" t="s">
        <v>1090</v>
      </c>
      <c r="F12" s="114" t="s">
        <v>1091</v>
      </c>
      <c r="G12" s="113" t="s">
        <v>1092</v>
      </c>
      <c r="H12" s="108">
        <v>39.51</v>
      </c>
      <c r="I12" s="108">
        <v>0.39510000000000001</v>
      </c>
      <c r="J12" s="337"/>
      <c r="K12" s="338"/>
      <c r="L12" s="338"/>
      <c r="M12" s="338"/>
      <c r="N12" s="338"/>
      <c r="O12" s="338"/>
      <c r="P12" s="338"/>
      <c r="Q12" s="338"/>
      <c r="R12" s="338"/>
      <c r="S12" s="338"/>
      <c r="T12" s="339"/>
      <c r="U12" s="338"/>
      <c r="V12" s="338">
        <f t="shared" si="0"/>
        <v>0</v>
      </c>
    </row>
    <row r="13" spans="1:22" ht="38.25" x14ac:dyDescent="0.25">
      <c r="A13" s="131">
        <v>115</v>
      </c>
      <c r="B13" s="59" t="s">
        <v>51</v>
      </c>
      <c r="C13" s="59" t="s">
        <v>52</v>
      </c>
      <c r="D13" s="59" t="s">
        <v>53</v>
      </c>
      <c r="E13" s="113" t="s">
        <v>1093</v>
      </c>
      <c r="F13" s="114" t="s">
        <v>1094</v>
      </c>
      <c r="G13" s="113" t="s">
        <v>1095</v>
      </c>
      <c r="H13" s="108">
        <v>29.64</v>
      </c>
      <c r="I13" s="108">
        <v>0.20583333333333334</v>
      </c>
      <c r="J13" s="337"/>
      <c r="K13" s="338"/>
      <c r="L13" s="338"/>
      <c r="M13" s="338"/>
      <c r="N13" s="338"/>
      <c r="O13" s="338"/>
      <c r="P13" s="338"/>
      <c r="Q13" s="338"/>
      <c r="R13" s="338"/>
      <c r="S13" s="338"/>
      <c r="T13" s="339"/>
      <c r="U13" s="338"/>
      <c r="V13" s="338">
        <f t="shared" si="0"/>
        <v>0</v>
      </c>
    </row>
    <row r="14" spans="1:22" ht="25.5" x14ac:dyDescent="0.25">
      <c r="A14" s="131">
        <v>116</v>
      </c>
      <c r="B14" s="59" t="s">
        <v>55</v>
      </c>
      <c r="C14" s="59" t="s">
        <v>1444</v>
      </c>
      <c r="D14" s="59" t="s">
        <v>56</v>
      </c>
      <c r="E14" s="113" t="s">
        <v>1096</v>
      </c>
      <c r="F14" s="114" t="s">
        <v>1097</v>
      </c>
      <c r="G14" s="113" t="s">
        <v>1098</v>
      </c>
      <c r="H14" s="108">
        <v>34.419999999999995</v>
      </c>
      <c r="I14" s="108">
        <v>0.47805555555555546</v>
      </c>
      <c r="J14" s="337"/>
      <c r="K14" s="338"/>
      <c r="L14" s="338"/>
      <c r="M14" s="338"/>
      <c r="N14" s="338"/>
      <c r="O14" s="338"/>
      <c r="P14" s="338"/>
      <c r="Q14" s="338"/>
      <c r="R14" s="338"/>
      <c r="S14" s="338"/>
      <c r="T14" s="339"/>
      <c r="U14" s="338"/>
      <c r="V14" s="338">
        <f t="shared" si="0"/>
        <v>0</v>
      </c>
    </row>
    <row r="15" spans="1:22" ht="25.5" x14ac:dyDescent="0.25">
      <c r="A15" s="131">
        <v>117</v>
      </c>
      <c r="B15" s="59" t="s">
        <v>55</v>
      </c>
      <c r="C15" s="59" t="s">
        <v>1445</v>
      </c>
      <c r="D15" s="59" t="s">
        <v>57</v>
      </c>
      <c r="E15" s="113" t="s">
        <v>1096</v>
      </c>
      <c r="F15" s="114" t="s">
        <v>1099</v>
      </c>
      <c r="G15" s="113" t="s">
        <v>1098</v>
      </c>
      <c r="H15" s="108">
        <v>37.659999999999997</v>
      </c>
      <c r="I15" s="108">
        <v>0.5230555555555555</v>
      </c>
      <c r="J15" s="337"/>
      <c r="K15" s="338"/>
      <c r="L15" s="338"/>
      <c r="M15" s="338"/>
      <c r="N15" s="338"/>
      <c r="O15" s="338"/>
      <c r="P15" s="338"/>
      <c r="Q15" s="338"/>
      <c r="R15" s="338"/>
      <c r="S15" s="338"/>
      <c r="T15" s="339"/>
      <c r="U15" s="338"/>
      <c r="V15" s="338">
        <f t="shared" si="0"/>
        <v>0</v>
      </c>
    </row>
    <row r="16" spans="1:22" ht="25.5" x14ac:dyDescent="0.25">
      <c r="A16" s="131">
        <v>118</v>
      </c>
      <c r="B16" s="59" t="s">
        <v>58</v>
      </c>
      <c r="C16" s="59" t="s">
        <v>1446</v>
      </c>
      <c r="D16" s="59" t="s">
        <v>59</v>
      </c>
      <c r="E16" s="113" t="s">
        <v>1100</v>
      </c>
      <c r="F16" s="114" t="s">
        <v>1101</v>
      </c>
      <c r="G16" s="113" t="s">
        <v>1102</v>
      </c>
      <c r="H16" s="108">
        <v>30.66</v>
      </c>
      <c r="I16" s="108">
        <v>0.63875000000000004</v>
      </c>
      <c r="J16" s="337"/>
      <c r="K16" s="338"/>
      <c r="L16" s="338"/>
      <c r="M16" s="338"/>
      <c r="N16" s="338"/>
      <c r="O16" s="338"/>
      <c r="P16" s="338"/>
      <c r="Q16" s="338"/>
      <c r="R16" s="338"/>
      <c r="S16" s="338"/>
      <c r="T16" s="339"/>
      <c r="U16" s="338"/>
      <c r="V16" s="338">
        <f t="shared" si="0"/>
        <v>0</v>
      </c>
    </row>
    <row r="17" spans="1:22" ht="38.25" x14ac:dyDescent="0.25">
      <c r="A17" s="131">
        <v>119</v>
      </c>
      <c r="B17" s="59" t="s">
        <v>61</v>
      </c>
      <c r="C17" s="59" t="s">
        <v>1447</v>
      </c>
      <c r="D17" s="59" t="s">
        <v>62</v>
      </c>
      <c r="E17" s="113" t="s">
        <v>1100</v>
      </c>
      <c r="F17" s="114" t="s">
        <v>1103</v>
      </c>
      <c r="G17" s="113" t="s">
        <v>1104</v>
      </c>
      <c r="H17" s="108">
        <v>27.1</v>
      </c>
      <c r="I17" s="108">
        <v>0.56458333333333333</v>
      </c>
      <c r="J17" s="337"/>
      <c r="K17" s="338"/>
      <c r="L17" s="338"/>
      <c r="M17" s="338"/>
      <c r="N17" s="338"/>
      <c r="O17" s="338"/>
      <c r="P17" s="338"/>
      <c r="Q17" s="338"/>
      <c r="R17" s="338"/>
      <c r="S17" s="338"/>
      <c r="T17" s="339"/>
      <c r="U17" s="338"/>
      <c r="V17" s="338">
        <f t="shared" si="0"/>
        <v>0</v>
      </c>
    </row>
    <row r="18" spans="1:22" ht="38.25" x14ac:dyDescent="0.25">
      <c r="A18" s="131">
        <v>120</v>
      </c>
      <c r="B18" s="59" t="s">
        <v>63</v>
      </c>
      <c r="C18" s="59" t="s">
        <v>1448</v>
      </c>
      <c r="D18" s="59" t="s">
        <v>64</v>
      </c>
      <c r="E18" s="113" t="s">
        <v>1100</v>
      </c>
      <c r="F18" s="114" t="s">
        <v>1105</v>
      </c>
      <c r="G18" s="113" t="s">
        <v>1104</v>
      </c>
      <c r="H18" s="108">
        <v>30.650000000000002</v>
      </c>
      <c r="I18" s="108">
        <v>0.63854166666666667</v>
      </c>
      <c r="J18" s="342"/>
      <c r="K18" s="333"/>
      <c r="L18" s="333"/>
      <c r="M18" s="333"/>
      <c r="N18" s="333"/>
      <c r="O18" s="333"/>
      <c r="P18" s="333"/>
      <c r="Q18" s="333"/>
      <c r="R18" s="333"/>
      <c r="S18" s="333"/>
      <c r="T18" s="343"/>
      <c r="U18" s="333"/>
      <c r="V18" s="333">
        <f t="shared" si="0"/>
        <v>0</v>
      </c>
    </row>
    <row r="19" spans="1:22" ht="76.5" x14ac:dyDescent="0.25">
      <c r="A19" s="131">
        <v>121</v>
      </c>
      <c r="B19" s="59" t="s">
        <v>65</v>
      </c>
      <c r="C19" s="59" t="s">
        <v>66</v>
      </c>
      <c r="D19" s="59" t="s">
        <v>67</v>
      </c>
      <c r="E19" s="113">
        <v>1</v>
      </c>
      <c r="F19" s="114" t="s">
        <v>1106</v>
      </c>
      <c r="G19" s="113" t="s">
        <v>70</v>
      </c>
      <c r="H19" s="108">
        <v>47.76</v>
      </c>
      <c r="I19" s="108">
        <v>2.3879999999999999</v>
      </c>
      <c r="J19" s="337"/>
      <c r="K19" s="338"/>
      <c r="L19" s="338"/>
      <c r="M19" s="338"/>
      <c r="N19" s="338"/>
      <c r="O19" s="338"/>
      <c r="P19" s="338"/>
      <c r="Q19" s="338"/>
      <c r="R19" s="338"/>
      <c r="S19" s="338"/>
      <c r="T19" s="339"/>
      <c r="U19" s="338"/>
      <c r="V19" s="338">
        <f t="shared" si="0"/>
        <v>0</v>
      </c>
    </row>
    <row r="20" spans="1:22" ht="76.5" x14ac:dyDescent="0.25">
      <c r="A20" s="131">
        <v>122</v>
      </c>
      <c r="B20" s="59" t="s">
        <v>69</v>
      </c>
      <c r="C20" s="59" t="s">
        <v>1449</v>
      </c>
      <c r="D20" s="59" t="s">
        <v>67</v>
      </c>
      <c r="E20" s="113">
        <v>1</v>
      </c>
      <c r="F20" s="114" t="s">
        <v>1107</v>
      </c>
      <c r="G20" s="113" t="s">
        <v>70</v>
      </c>
      <c r="H20" s="108">
        <v>46.629999999999995</v>
      </c>
      <c r="I20" s="108">
        <f>H20/320</f>
        <v>0.14571874999999998</v>
      </c>
      <c r="J20" s="337"/>
      <c r="K20" s="338"/>
      <c r="L20" s="338"/>
      <c r="M20" s="338"/>
      <c r="N20" s="338"/>
      <c r="O20" s="338"/>
      <c r="P20" s="338"/>
      <c r="Q20" s="338"/>
      <c r="R20" s="338"/>
      <c r="S20" s="338"/>
      <c r="T20" s="339"/>
      <c r="U20" s="338"/>
      <c r="V20" s="338">
        <f t="shared" si="0"/>
        <v>0</v>
      </c>
    </row>
    <row r="21" spans="1:22" ht="25.5" x14ac:dyDescent="0.25">
      <c r="A21" s="131">
        <v>124</v>
      </c>
      <c r="B21" s="59" t="s">
        <v>75</v>
      </c>
      <c r="C21" s="59" t="s">
        <v>76</v>
      </c>
      <c r="D21" s="59" t="s">
        <v>30</v>
      </c>
      <c r="E21" s="113" t="s">
        <v>1110</v>
      </c>
      <c r="F21" s="114" t="s">
        <v>1111</v>
      </c>
      <c r="G21" s="113" t="s">
        <v>289</v>
      </c>
      <c r="H21" s="108">
        <v>97.59</v>
      </c>
      <c r="I21" s="108">
        <v>3.2530000000000001</v>
      </c>
      <c r="J21" s="337"/>
      <c r="K21" s="338"/>
      <c r="L21" s="338"/>
      <c r="M21" s="338"/>
      <c r="N21" s="338"/>
      <c r="O21" s="338"/>
      <c r="P21" s="338"/>
      <c r="Q21" s="338"/>
      <c r="R21" s="338"/>
      <c r="S21" s="338"/>
      <c r="T21" s="339"/>
      <c r="U21" s="338"/>
      <c r="V21" s="338">
        <f t="shared" si="0"/>
        <v>0</v>
      </c>
    </row>
    <row r="22" spans="1:22" ht="51" x14ac:dyDescent="0.25">
      <c r="A22" s="131">
        <v>132</v>
      </c>
      <c r="B22" s="59" t="s">
        <v>99</v>
      </c>
      <c r="C22" s="59" t="s">
        <v>1454</v>
      </c>
      <c r="D22" s="59" t="s">
        <v>100</v>
      </c>
      <c r="E22" s="113" t="s">
        <v>1124</v>
      </c>
      <c r="F22" s="114" t="s">
        <v>1125</v>
      </c>
      <c r="G22" s="113" t="s">
        <v>1126</v>
      </c>
      <c r="H22" s="108">
        <v>20.37</v>
      </c>
      <c r="I22" s="108">
        <v>0.50924999999999998</v>
      </c>
      <c r="J22" s="334"/>
      <c r="K22" s="335"/>
      <c r="L22" s="335"/>
      <c r="M22" s="335"/>
      <c r="N22" s="335"/>
      <c r="O22" s="335"/>
      <c r="P22" s="335"/>
      <c r="Q22" s="335"/>
      <c r="R22" s="335"/>
      <c r="S22" s="335"/>
      <c r="T22" s="336"/>
      <c r="U22" s="335"/>
      <c r="V22" s="335">
        <f t="shared" si="0"/>
        <v>0</v>
      </c>
    </row>
    <row r="23" spans="1:22" ht="25.5" x14ac:dyDescent="0.25">
      <c r="A23" s="131">
        <v>133</v>
      </c>
      <c r="B23" s="59" t="s">
        <v>102</v>
      </c>
      <c r="C23" s="69" t="s">
        <v>1455</v>
      </c>
      <c r="D23" s="59" t="s">
        <v>103</v>
      </c>
      <c r="E23" s="113" t="s">
        <v>1072</v>
      </c>
      <c r="F23" s="114" t="s">
        <v>1127</v>
      </c>
      <c r="G23" s="113" t="s">
        <v>1128</v>
      </c>
      <c r="H23" s="108">
        <v>40.129999999999995</v>
      </c>
      <c r="I23" s="108">
        <v>0.47773809523809518</v>
      </c>
      <c r="J23" s="337"/>
      <c r="K23" s="338"/>
      <c r="L23" s="338"/>
      <c r="M23" s="338"/>
      <c r="N23" s="338"/>
      <c r="O23" s="338"/>
      <c r="P23" s="338"/>
      <c r="Q23" s="338"/>
      <c r="R23" s="338"/>
      <c r="S23" s="338"/>
      <c r="T23" s="339"/>
      <c r="U23" s="338"/>
      <c r="V23" s="338">
        <f t="shared" si="0"/>
        <v>0</v>
      </c>
    </row>
    <row r="24" spans="1:22" ht="25.5" x14ac:dyDescent="0.25">
      <c r="A24" s="131">
        <v>134</v>
      </c>
      <c r="B24" s="59" t="s">
        <v>105</v>
      </c>
      <c r="C24" s="59" t="s">
        <v>1456</v>
      </c>
      <c r="D24" s="59" t="s">
        <v>106</v>
      </c>
      <c r="E24" s="113" t="s">
        <v>1129</v>
      </c>
      <c r="F24" s="114" t="s">
        <v>1130</v>
      </c>
      <c r="G24" s="113" t="s">
        <v>1131</v>
      </c>
      <c r="H24" s="108">
        <v>19</v>
      </c>
      <c r="I24" s="108">
        <v>0.47499999999999998</v>
      </c>
      <c r="J24" s="337"/>
      <c r="K24" s="338"/>
      <c r="L24" s="338"/>
      <c r="M24" s="338"/>
      <c r="N24" s="338"/>
      <c r="O24" s="338"/>
      <c r="P24" s="338"/>
      <c r="Q24" s="338"/>
      <c r="R24" s="338"/>
      <c r="S24" s="338"/>
      <c r="T24" s="339"/>
      <c r="U24" s="338"/>
      <c r="V24" s="338">
        <f t="shared" si="0"/>
        <v>0</v>
      </c>
    </row>
    <row r="25" spans="1:22" ht="25.5" x14ac:dyDescent="0.25">
      <c r="A25" s="131">
        <v>135</v>
      </c>
      <c r="B25" s="59" t="s">
        <v>107</v>
      </c>
      <c r="C25" s="59" t="s">
        <v>1457</v>
      </c>
      <c r="D25" s="59" t="s">
        <v>106</v>
      </c>
      <c r="E25" s="113" t="s">
        <v>1132</v>
      </c>
      <c r="F25" s="114" t="s">
        <v>1133</v>
      </c>
      <c r="G25" s="113" t="s">
        <v>1134</v>
      </c>
      <c r="H25" s="108">
        <v>19.21</v>
      </c>
      <c r="I25" s="108">
        <v>0.36245283018867924</v>
      </c>
      <c r="J25" s="337"/>
      <c r="K25" s="338"/>
      <c r="L25" s="338"/>
      <c r="M25" s="338"/>
      <c r="N25" s="338"/>
      <c r="O25" s="338"/>
      <c r="P25" s="338"/>
      <c r="Q25" s="338"/>
      <c r="R25" s="338"/>
      <c r="S25" s="338"/>
      <c r="T25" s="339"/>
      <c r="U25" s="338"/>
      <c r="V25" s="338">
        <f t="shared" si="0"/>
        <v>0</v>
      </c>
    </row>
    <row r="26" spans="1:22" ht="25.5" x14ac:dyDescent="0.25">
      <c r="A26" s="131">
        <v>136</v>
      </c>
      <c r="B26" s="59" t="s">
        <v>109</v>
      </c>
      <c r="C26" s="59" t="s">
        <v>1458</v>
      </c>
      <c r="D26" s="59" t="s">
        <v>106</v>
      </c>
      <c r="E26" s="113" t="s">
        <v>1129</v>
      </c>
      <c r="F26" s="114" t="s">
        <v>1135</v>
      </c>
      <c r="G26" s="113" t="s">
        <v>1136</v>
      </c>
      <c r="H26" s="108">
        <v>23.110000000000003</v>
      </c>
      <c r="I26" s="108">
        <v>0.53744186046511633</v>
      </c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9"/>
      <c r="U26" s="338"/>
      <c r="V26" s="338">
        <f t="shared" si="0"/>
        <v>0</v>
      </c>
    </row>
    <row r="27" spans="1:22" ht="25.5" x14ac:dyDescent="0.25">
      <c r="A27" s="131">
        <v>139</v>
      </c>
      <c r="B27" s="59" t="s">
        <v>117</v>
      </c>
      <c r="C27" s="59" t="s">
        <v>1460</v>
      </c>
      <c r="D27" s="59" t="s">
        <v>118</v>
      </c>
      <c r="E27" s="113" t="s">
        <v>1141</v>
      </c>
      <c r="F27" s="114" t="s">
        <v>1142</v>
      </c>
      <c r="G27" s="113" t="s">
        <v>886</v>
      </c>
      <c r="H27" s="108">
        <v>39.449999999999996</v>
      </c>
      <c r="I27" s="108">
        <v>3.2874999999999996</v>
      </c>
      <c r="J27" s="337"/>
      <c r="K27" s="338"/>
      <c r="L27" s="338"/>
      <c r="M27" s="338"/>
      <c r="N27" s="338"/>
      <c r="O27" s="338"/>
      <c r="P27" s="338"/>
      <c r="Q27" s="338"/>
      <c r="R27" s="338"/>
      <c r="S27" s="338"/>
      <c r="T27" s="339"/>
      <c r="U27" s="338"/>
      <c r="V27" s="338">
        <f t="shared" si="0"/>
        <v>0</v>
      </c>
    </row>
    <row r="28" spans="1:22" ht="25.5" x14ac:dyDescent="0.25">
      <c r="A28" s="131">
        <v>140</v>
      </c>
      <c r="B28" s="59" t="s">
        <v>120</v>
      </c>
      <c r="C28" s="59" t="s">
        <v>1461</v>
      </c>
      <c r="D28" s="59" t="s">
        <v>121</v>
      </c>
      <c r="E28" s="113" t="s">
        <v>1100</v>
      </c>
      <c r="F28" s="114" t="s">
        <v>1143</v>
      </c>
      <c r="G28" s="113" t="s">
        <v>1144</v>
      </c>
      <c r="H28" s="108">
        <v>78.650000000000006</v>
      </c>
      <c r="I28" s="108">
        <v>0.65541666666666676</v>
      </c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9"/>
      <c r="U28" s="338"/>
      <c r="V28" s="338">
        <f t="shared" si="0"/>
        <v>0</v>
      </c>
    </row>
    <row r="29" spans="1:22" ht="25.5" x14ac:dyDescent="0.25">
      <c r="A29" s="131">
        <v>141</v>
      </c>
      <c r="B29" s="59" t="s">
        <v>123</v>
      </c>
      <c r="C29" s="59" t="s">
        <v>1462</v>
      </c>
      <c r="D29" s="59" t="s">
        <v>124</v>
      </c>
      <c r="E29" s="113" t="s">
        <v>1100</v>
      </c>
      <c r="F29" s="114" t="s">
        <v>1145</v>
      </c>
      <c r="G29" s="113" t="s">
        <v>1144</v>
      </c>
      <c r="H29" s="108">
        <v>78.650000000000006</v>
      </c>
      <c r="I29" s="108">
        <v>0.65541666666666676</v>
      </c>
      <c r="J29" s="337"/>
      <c r="K29" s="338"/>
      <c r="L29" s="338"/>
      <c r="M29" s="338"/>
      <c r="N29" s="338"/>
      <c r="O29" s="338"/>
      <c r="P29" s="338"/>
      <c r="Q29" s="338"/>
      <c r="R29" s="338"/>
      <c r="S29" s="338"/>
      <c r="T29" s="339"/>
      <c r="U29" s="338"/>
      <c r="V29" s="338">
        <f t="shared" si="0"/>
        <v>0</v>
      </c>
    </row>
    <row r="30" spans="1:22" ht="51" x14ac:dyDescent="0.25">
      <c r="A30" s="131">
        <v>142</v>
      </c>
      <c r="B30" s="59" t="s">
        <v>125</v>
      </c>
      <c r="C30" s="59" t="s">
        <v>126</v>
      </c>
      <c r="D30" s="59" t="s">
        <v>804</v>
      </c>
      <c r="E30" s="113" t="s">
        <v>1100</v>
      </c>
      <c r="F30" s="114" t="s">
        <v>1146</v>
      </c>
      <c r="G30" s="114" t="s">
        <v>1147</v>
      </c>
      <c r="H30" s="115" t="s">
        <v>1148</v>
      </c>
      <c r="I30" s="115" t="s">
        <v>1149</v>
      </c>
      <c r="J30" s="337"/>
      <c r="K30" s="338"/>
      <c r="L30" s="338"/>
      <c r="M30" s="338"/>
      <c r="N30" s="338"/>
      <c r="O30" s="338"/>
      <c r="P30" s="338"/>
      <c r="Q30" s="338"/>
      <c r="R30" s="338"/>
      <c r="S30" s="338"/>
      <c r="T30" s="339"/>
      <c r="U30" s="338"/>
      <c r="V30" s="338">
        <f t="shared" si="0"/>
        <v>0</v>
      </c>
    </row>
    <row r="31" spans="1:22" ht="25.5" x14ac:dyDescent="0.25">
      <c r="A31" s="131">
        <v>143</v>
      </c>
      <c r="B31" s="59" t="s">
        <v>128</v>
      </c>
      <c r="C31" s="59" t="s">
        <v>129</v>
      </c>
      <c r="D31" s="59"/>
      <c r="E31" s="113"/>
      <c r="F31" s="114" t="s">
        <v>1150</v>
      </c>
      <c r="G31" s="113" t="s">
        <v>905</v>
      </c>
      <c r="H31" s="108">
        <v>31.180000000000003</v>
      </c>
      <c r="I31" s="108">
        <v>3.1180000000000003</v>
      </c>
      <c r="J31" s="337"/>
      <c r="K31" s="338"/>
      <c r="L31" s="338"/>
      <c r="M31" s="338"/>
      <c r="N31" s="338"/>
      <c r="O31" s="338"/>
      <c r="P31" s="338"/>
      <c r="Q31" s="338"/>
      <c r="R31" s="338"/>
      <c r="S31" s="338"/>
      <c r="T31" s="339"/>
      <c r="U31" s="338"/>
      <c r="V31" s="338">
        <f t="shared" si="0"/>
        <v>0</v>
      </c>
    </row>
    <row r="32" spans="1:22" ht="38.25" x14ac:dyDescent="0.25">
      <c r="A32" s="131">
        <v>144</v>
      </c>
      <c r="B32" s="59" t="s">
        <v>130</v>
      </c>
      <c r="C32" s="59" t="s">
        <v>813</v>
      </c>
      <c r="D32" s="59" t="s">
        <v>812</v>
      </c>
      <c r="E32" s="113" t="s">
        <v>1100</v>
      </c>
      <c r="F32" s="114" t="s">
        <v>1151</v>
      </c>
      <c r="G32" s="113" t="s">
        <v>1152</v>
      </c>
      <c r="H32" s="108">
        <v>55.25</v>
      </c>
      <c r="I32" s="108">
        <v>0.76736111111111116</v>
      </c>
      <c r="J32" s="337"/>
      <c r="K32" s="338"/>
      <c r="L32" s="338"/>
      <c r="M32" s="338"/>
      <c r="N32" s="338"/>
      <c r="O32" s="338"/>
      <c r="P32" s="338"/>
      <c r="Q32" s="338"/>
      <c r="R32" s="338"/>
      <c r="S32" s="338"/>
      <c r="T32" s="339"/>
      <c r="U32" s="338"/>
      <c r="V32" s="338">
        <f t="shared" si="0"/>
        <v>0</v>
      </c>
    </row>
    <row r="33" spans="1:22" ht="63.75" x14ac:dyDescent="0.25">
      <c r="A33" s="131">
        <v>145</v>
      </c>
      <c r="B33" s="59" t="s">
        <v>131</v>
      </c>
      <c r="C33" s="59" t="s">
        <v>1463</v>
      </c>
      <c r="D33" s="59" t="s">
        <v>132</v>
      </c>
      <c r="E33" s="113" t="s">
        <v>1100</v>
      </c>
      <c r="F33" s="114" t="s">
        <v>1153</v>
      </c>
      <c r="G33" s="113" t="s">
        <v>1154</v>
      </c>
      <c r="H33" s="108">
        <v>41.1</v>
      </c>
      <c r="I33" s="108">
        <v>0.85625000000000007</v>
      </c>
      <c r="J33" s="337"/>
      <c r="K33" s="338"/>
      <c r="L33" s="338"/>
      <c r="M33" s="338"/>
      <c r="N33" s="338"/>
      <c r="O33" s="338"/>
      <c r="P33" s="338"/>
      <c r="Q33" s="338"/>
      <c r="R33" s="338"/>
      <c r="S33" s="338"/>
      <c r="T33" s="339"/>
      <c r="U33" s="338"/>
      <c r="V33" s="338">
        <f t="shared" si="0"/>
        <v>0</v>
      </c>
    </row>
    <row r="34" spans="1:22" ht="25.5" x14ac:dyDescent="0.25">
      <c r="A34" s="131">
        <v>146</v>
      </c>
      <c r="B34" s="59" t="s">
        <v>131</v>
      </c>
      <c r="C34" s="59" t="s">
        <v>1464</v>
      </c>
      <c r="D34" s="59" t="s">
        <v>30</v>
      </c>
      <c r="E34" s="113" t="s">
        <v>1100</v>
      </c>
      <c r="F34" s="114" t="s">
        <v>1155</v>
      </c>
      <c r="G34" s="113" t="s">
        <v>1154</v>
      </c>
      <c r="H34" s="108">
        <v>41.1</v>
      </c>
      <c r="I34" s="108">
        <v>0.85625000000000007</v>
      </c>
      <c r="J34" s="337"/>
      <c r="K34" s="338"/>
      <c r="L34" s="338"/>
      <c r="M34" s="338"/>
      <c r="N34" s="338"/>
      <c r="O34" s="338"/>
      <c r="P34" s="338"/>
      <c r="Q34" s="338"/>
      <c r="R34" s="338"/>
      <c r="S34" s="338"/>
      <c r="T34" s="339"/>
      <c r="U34" s="338"/>
      <c r="V34" s="338">
        <f t="shared" si="0"/>
        <v>0</v>
      </c>
    </row>
    <row r="35" spans="1:22" ht="25.5" x14ac:dyDescent="0.25">
      <c r="A35" s="131">
        <v>149</v>
      </c>
      <c r="B35" s="59" t="s">
        <v>835</v>
      </c>
      <c r="C35" s="59" t="s">
        <v>833</v>
      </c>
      <c r="D35" s="59" t="s">
        <v>834</v>
      </c>
      <c r="E35" s="113" t="s">
        <v>1100</v>
      </c>
      <c r="F35" s="114" t="s">
        <v>30</v>
      </c>
      <c r="G35" s="113" t="s">
        <v>1156</v>
      </c>
      <c r="H35" s="108">
        <v>41.98</v>
      </c>
      <c r="I35" s="108">
        <v>0.69966666666666666</v>
      </c>
      <c r="J35" s="337"/>
      <c r="K35" s="338"/>
      <c r="L35" s="338"/>
      <c r="M35" s="338"/>
      <c r="N35" s="338"/>
      <c r="O35" s="338"/>
      <c r="P35" s="338"/>
      <c r="Q35" s="338"/>
      <c r="R35" s="338"/>
      <c r="S35" s="338"/>
      <c r="T35" s="339"/>
      <c r="U35" s="338"/>
      <c r="V35" s="338">
        <f t="shared" si="0"/>
        <v>0</v>
      </c>
    </row>
    <row r="36" spans="1:22" ht="51" x14ac:dyDescent="0.25">
      <c r="A36" s="131">
        <v>150</v>
      </c>
      <c r="B36" s="59" t="s">
        <v>811</v>
      </c>
      <c r="C36" s="59" t="s">
        <v>832</v>
      </c>
      <c r="D36" s="59" t="s">
        <v>831</v>
      </c>
      <c r="E36" s="113" t="s">
        <v>1100</v>
      </c>
      <c r="F36" s="114" t="s">
        <v>1157</v>
      </c>
      <c r="G36" s="113" t="s">
        <v>1158</v>
      </c>
      <c r="H36" s="108">
        <v>83.37</v>
      </c>
      <c r="I36" s="108">
        <v>0.79400000000000004</v>
      </c>
      <c r="J36" s="337"/>
      <c r="K36" s="338"/>
      <c r="L36" s="338"/>
      <c r="M36" s="338"/>
      <c r="N36" s="338"/>
      <c r="O36" s="338"/>
      <c r="P36" s="338"/>
      <c r="Q36" s="338"/>
      <c r="R36" s="338"/>
      <c r="S36" s="338"/>
      <c r="T36" s="339"/>
      <c r="U36" s="338"/>
      <c r="V36" s="338">
        <f t="shared" si="0"/>
        <v>0</v>
      </c>
    </row>
    <row r="37" spans="1:22" ht="51" x14ac:dyDescent="0.25">
      <c r="A37" s="131">
        <v>152</v>
      </c>
      <c r="B37" s="59" t="s">
        <v>139</v>
      </c>
      <c r="C37" s="59" t="s">
        <v>140</v>
      </c>
      <c r="D37" s="59" t="s">
        <v>141</v>
      </c>
      <c r="E37" s="113"/>
      <c r="F37" s="114" t="s">
        <v>1161</v>
      </c>
      <c r="G37" s="113" t="s">
        <v>1162</v>
      </c>
      <c r="H37" s="108">
        <v>66.84</v>
      </c>
      <c r="I37" s="108">
        <v>11.14</v>
      </c>
      <c r="J37" s="337"/>
      <c r="K37" s="338"/>
      <c r="L37" s="338"/>
      <c r="M37" s="338"/>
      <c r="N37" s="338"/>
      <c r="O37" s="338"/>
      <c r="P37" s="338"/>
      <c r="Q37" s="338"/>
      <c r="R37" s="338"/>
      <c r="S37" s="338"/>
      <c r="T37" s="339"/>
      <c r="U37" s="338"/>
      <c r="V37" s="338">
        <f t="shared" si="0"/>
        <v>0</v>
      </c>
    </row>
    <row r="38" spans="1:22" ht="25.5" x14ac:dyDescent="0.25">
      <c r="A38" s="131">
        <v>153</v>
      </c>
      <c r="B38" s="59" t="s">
        <v>143</v>
      </c>
      <c r="C38" s="59" t="s">
        <v>144</v>
      </c>
      <c r="D38" s="59" t="s">
        <v>145</v>
      </c>
      <c r="E38" s="113" t="s">
        <v>1141</v>
      </c>
      <c r="F38" s="114" t="s">
        <v>1163</v>
      </c>
      <c r="G38" s="113" t="s">
        <v>1164</v>
      </c>
      <c r="H38" s="108">
        <v>43.15</v>
      </c>
      <c r="I38" s="108">
        <v>3.5958333333333332</v>
      </c>
      <c r="J38" s="334"/>
      <c r="K38" s="335"/>
      <c r="L38" s="335"/>
      <c r="M38" s="335"/>
      <c r="N38" s="335"/>
      <c r="O38" s="335"/>
      <c r="P38" s="335"/>
      <c r="Q38" s="335"/>
      <c r="R38" s="335"/>
      <c r="S38" s="335"/>
      <c r="T38" s="336"/>
      <c r="U38" s="335"/>
      <c r="V38" s="335">
        <f t="shared" si="0"/>
        <v>0</v>
      </c>
    </row>
    <row r="39" spans="1:22" ht="38.25" x14ac:dyDescent="0.25">
      <c r="A39" s="131">
        <v>154</v>
      </c>
      <c r="B39" s="59" t="s">
        <v>146</v>
      </c>
      <c r="C39" s="71" t="s">
        <v>147</v>
      </c>
      <c r="D39" s="59" t="s">
        <v>148</v>
      </c>
      <c r="E39" s="113" t="s">
        <v>1062</v>
      </c>
      <c r="F39" s="114" t="s">
        <v>1165</v>
      </c>
      <c r="G39" s="113" t="s">
        <v>905</v>
      </c>
      <c r="H39" s="108">
        <v>26.6</v>
      </c>
      <c r="I39" s="108">
        <v>0.33250000000000002</v>
      </c>
      <c r="J39" s="337"/>
      <c r="K39" s="338"/>
      <c r="L39" s="338"/>
      <c r="M39" s="338"/>
      <c r="N39" s="338"/>
      <c r="O39" s="338"/>
      <c r="P39" s="338"/>
      <c r="Q39" s="338"/>
      <c r="R39" s="338"/>
      <c r="S39" s="338"/>
      <c r="T39" s="339"/>
      <c r="U39" s="338"/>
      <c r="V39" s="338">
        <f t="shared" si="0"/>
        <v>0</v>
      </c>
    </row>
    <row r="40" spans="1:22" ht="25.5" x14ac:dyDescent="0.25">
      <c r="A40" s="131">
        <v>155</v>
      </c>
      <c r="B40" s="59" t="s">
        <v>150</v>
      </c>
      <c r="C40" s="59" t="s">
        <v>151</v>
      </c>
      <c r="D40" s="59" t="s">
        <v>152</v>
      </c>
      <c r="E40" s="113" t="s">
        <v>1062</v>
      </c>
      <c r="F40" s="114" t="s">
        <v>1166</v>
      </c>
      <c r="G40" s="113" t="s">
        <v>70</v>
      </c>
      <c r="H40" s="108">
        <v>21.180000000000003</v>
      </c>
      <c r="I40" s="108">
        <v>0.13237500000000002</v>
      </c>
      <c r="J40" s="337"/>
      <c r="K40" s="338"/>
      <c r="L40" s="338"/>
      <c r="M40" s="338"/>
      <c r="N40" s="338"/>
      <c r="O40" s="338"/>
      <c r="P40" s="338"/>
      <c r="Q40" s="338"/>
      <c r="R40" s="338"/>
      <c r="S40" s="338"/>
      <c r="T40" s="339"/>
      <c r="U40" s="338"/>
      <c r="V40" s="338">
        <f t="shared" si="0"/>
        <v>0</v>
      </c>
    </row>
    <row r="41" spans="1:22" ht="15.75" x14ac:dyDescent="0.25">
      <c r="A41" s="254"/>
      <c r="B41" s="255" t="s">
        <v>160</v>
      </c>
      <c r="C41" s="256"/>
      <c r="D41" s="256"/>
      <c r="E41" s="277"/>
      <c r="F41" s="278"/>
      <c r="G41" s="277"/>
      <c r="H41" s="279" t="s">
        <v>853</v>
      </c>
      <c r="I41" s="279" t="s">
        <v>1077</v>
      </c>
      <c r="J41" s="334"/>
      <c r="K41" s="335"/>
      <c r="L41" s="335"/>
      <c r="M41" s="335"/>
      <c r="N41" s="335"/>
      <c r="O41" s="335"/>
      <c r="P41" s="335"/>
      <c r="Q41" s="335"/>
      <c r="R41" s="335"/>
      <c r="S41" s="335"/>
      <c r="T41" s="336"/>
      <c r="U41" s="335"/>
      <c r="V41" s="335">
        <f t="shared" si="0"/>
        <v>0</v>
      </c>
    </row>
    <row r="42" spans="1:22" ht="76.5" x14ac:dyDescent="0.25">
      <c r="A42" s="131">
        <v>201</v>
      </c>
      <c r="B42" s="59" t="s">
        <v>161</v>
      </c>
      <c r="C42" s="59" t="s">
        <v>162</v>
      </c>
      <c r="D42" s="59" t="s">
        <v>163</v>
      </c>
      <c r="E42" s="113"/>
      <c r="F42" s="114" t="s">
        <v>1167</v>
      </c>
      <c r="G42" s="113" t="s">
        <v>200</v>
      </c>
      <c r="H42" s="108">
        <v>27.03</v>
      </c>
      <c r="I42" s="108">
        <v>4.5049999999999999</v>
      </c>
      <c r="J42" s="337"/>
      <c r="K42" s="338"/>
      <c r="L42" s="338"/>
      <c r="M42" s="338"/>
      <c r="N42" s="338"/>
      <c r="O42" s="338"/>
      <c r="P42" s="338"/>
      <c r="Q42" s="338"/>
      <c r="R42" s="338"/>
      <c r="S42" s="338"/>
      <c r="T42" s="339"/>
      <c r="U42" s="338"/>
      <c r="V42" s="338">
        <f t="shared" si="0"/>
        <v>0</v>
      </c>
    </row>
    <row r="43" spans="1:22" ht="76.5" x14ac:dyDescent="0.25">
      <c r="A43" s="131">
        <v>203</v>
      </c>
      <c r="B43" s="59" t="s">
        <v>169</v>
      </c>
      <c r="C43" s="59" t="s">
        <v>170</v>
      </c>
      <c r="D43" s="59" t="s">
        <v>171</v>
      </c>
      <c r="E43" s="113"/>
      <c r="F43" s="114" t="s">
        <v>1168</v>
      </c>
      <c r="G43" s="113" t="s">
        <v>200</v>
      </c>
      <c r="H43" s="108">
        <v>21.470000000000002</v>
      </c>
      <c r="I43" s="108">
        <v>3.5783333333333336</v>
      </c>
      <c r="J43" s="337"/>
      <c r="K43" s="338"/>
      <c r="L43" s="338"/>
      <c r="M43" s="338"/>
      <c r="N43" s="338"/>
      <c r="O43" s="338"/>
      <c r="P43" s="338"/>
      <c r="Q43" s="338"/>
      <c r="R43" s="338"/>
      <c r="S43" s="338"/>
      <c r="T43" s="339"/>
      <c r="U43" s="338"/>
      <c r="V43" s="338">
        <f t="shared" si="0"/>
        <v>0</v>
      </c>
    </row>
    <row r="44" spans="1:22" ht="76.5" x14ac:dyDescent="0.25">
      <c r="A44" s="131">
        <v>204</v>
      </c>
      <c r="B44" s="59" t="s">
        <v>172</v>
      </c>
      <c r="C44" s="59" t="s">
        <v>173</v>
      </c>
      <c r="D44" s="59" t="s">
        <v>174</v>
      </c>
      <c r="E44" s="113"/>
      <c r="F44" s="114" t="s">
        <v>1169</v>
      </c>
      <c r="G44" s="113" t="s">
        <v>1170</v>
      </c>
      <c r="H44" s="108">
        <v>28.700000000000003</v>
      </c>
      <c r="I44" s="108">
        <v>0.29895833333333338</v>
      </c>
      <c r="J44" s="337"/>
      <c r="K44" s="338"/>
      <c r="L44" s="338"/>
      <c r="M44" s="338"/>
      <c r="N44" s="338"/>
      <c r="O44" s="338"/>
      <c r="P44" s="338"/>
      <c r="Q44" s="338"/>
      <c r="R44" s="338"/>
      <c r="S44" s="338"/>
      <c r="T44" s="339"/>
      <c r="U44" s="338"/>
      <c r="V44" s="338">
        <f t="shared" si="0"/>
        <v>0</v>
      </c>
    </row>
    <row r="45" spans="1:22" ht="25.5" x14ac:dyDescent="0.25">
      <c r="A45" s="131">
        <v>205</v>
      </c>
      <c r="B45" s="59" t="s">
        <v>176</v>
      </c>
      <c r="C45" s="59" t="s">
        <v>177</v>
      </c>
      <c r="D45" s="59" t="s">
        <v>178</v>
      </c>
      <c r="E45" s="113"/>
      <c r="F45" s="114" t="s">
        <v>1168</v>
      </c>
      <c r="G45" s="113" t="s">
        <v>200</v>
      </c>
      <c r="H45" s="108">
        <v>38</v>
      </c>
      <c r="I45" s="108">
        <v>6.333333333333333</v>
      </c>
      <c r="J45" s="337"/>
      <c r="K45" s="338"/>
      <c r="L45" s="338"/>
      <c r="M45" s="338"/>
      <c r="N45" s="338"/>
      <c r="O45" s="338"/>
      <c r="P45" s="338"/>
      <c r="Q45" s="338"/>
      <c r="R45" s="338"/>
      <c r="S45" s="338"/>
      <c r="T45" s="339"/>
      <c r="U45" s="338"/>
      <c r="V45" s="338">
        <f t="shared" si="0"/>
        <v>0</v>
      </c>
    </row>
    <row r="46" spans="1:22" ht="51" x14ac:dyDescent="0.25">
      <c r="A46" s="131">
        <v>206</v>
      </c>
      <c r="B46" s="59" t="s">
        <v>179</v>
      </c>
      <c r="C46" s="59" t="s">
        <v>180</v>
      </c>
      <c r="D46" s="59" t="s">
        <v>181</v>
      </c>
      <c r="E46" s="113"/>
      <c r="F46" s="114" t="s">
        <v>1171</v>
      </c>
      <c r="G46" s="113" t="s">
        <v>200</v>
      </c>
      <c r="H46" s="108">
        <v>31.19</v>
      </c>
      <c r="I46" s="108">
        <v>5.1983333333333333</v>
      </c>
      <c r="J46" s="337"/>
      <c r="K46" s="338"/>
      <c r="L46" s="338"/>
      <c r="M46" s="338"/>
      <c r="N46" s="338"/>
      <c r="O46" s="338"/>
      <c r="P46" s="338"/>
      <c r="Q46" s="338"/>
      <c r="R46" s="338"/>
      <c r="S46" s="338"/>
      <c r="T46" s="339"/>
      <c r="U46" s="338"/>
      <c r="V46" s="338">
        <f t="shared" si="0"/>
        <v>0</v>
      </c>
    </row>
    <row r="47" spans="1:22" ht="63.75" x14ac:dyDescent="0.25">
      <c r="A47" s="131">
        <v>207</v>
      </c>
      <c r="B47" s="59" t="s">
        <v>183</v>
      </c>
      <c r="C47" s="59" t="s">
        <v>184</v>
      </c>
      <c r="D47" s="59" t="s">
        <v>185</v>
      </c>
      <c r="E47" s="113"/>
      <c r="F47" s="114" t="s">
        <v>30</v>
      </c>
      <c r="G47" s="114" t="s">
        <v>1172</v>
      </c>
      <c r="H47" s="108">
        <v>30.150000000000002</v>
      </c>
      <c r="I47" s="108">
        <v>0.41875000000000001</v>
      </c>
      <c r="J47" s="337"/>
      <c r="K47" s="338"/>
      <c r="L47" s="338"/>
      <c r="M47" s="338"/>
      <c r="N47" s="338"/>
      <c r="O47" s="338"/>
      <c r="P47" s="338"/>
      <c r="Q47" s="338"/>
      <c r="R47" s="338"/>
      <c r="S47" s="338"/>
      <c r="T47" s="339"/>
      <c r="U47" s="338"/>
      <c r="V47" s="338">
        <f t="shared" si="0"/>
        <v>0</v>
      </c>
    </row>
    <row r="48" spans="1:22" ht="63.75" x14ac:dyDescent="0.25">
      <c r="A48" s="131">
        <v>213</v>
      </c>
      <c r="B48" s="59" t="s">
        <v>1474</v>
      </c>
      <c r="C48" s="59" t="s">
        <v>805</v>
      </c>
      <c r="D48" s="59" t="s">
        <v>806</v>
      </c>
      <c r="E48" s="113"/>
      <c r="F48" s="114" t="s">
        <v>1177</v>
      </c>
      <c r="G48" s="113" t="s">
        <v>1178</v>
      </c>
      <c r="H48" s="108">
        <v>5.74</v>
      </c>
      <c r="I48" s="108">
        <v>0.14350000000000002</v>
      </c>
      <c r="J48" s="337"/>
      <c r="K48" s="338"/>
      <c r="L48" s="338"/>
      <c r="M48" s="338"/>
      <c r="N48" s="338"/>
      <c r="O48" s="338"/>
      <c r="P48" s="338"/>
      <c r="Q48" s="338"/>
      <c r="R48" s="338"/>
      <c r="S48" s="338"/>
      <c r="T48" s="339"/>
      <c r="U48" s="338"/>
      <c r="V48" s="338">
        <f t="shared" ref="V48:V82" si="1">SUM(J48:U48)</f>
        <v>0</v>
      </c>
    </row>
    <row r="49" spans="1:22" ht="63.75" x14ac:dyDescent="0.25">
      <c r="A49" s="131">
        <v>214</v>
      </c>
      <c r="B49" s="59" t="s">
        <v>1475</v>
      </c>
      <c r="C49" s="59" t="s">
        <v>805</v>
      </c>
      <c r="D49" s="59" t="s">
        <v>806</v>
      </c>
      <c r="E49" s="113"/>
      <c r="F49" s="114" t="s">
        <v>1177</v>
      </c>
      <c r="G49" s="113" t="s">
        <v>1178</v>
      </c>
      <c r="H49" s="108">
        <v>7.04</v>
      </c>
      <c r="I49" s="108">
        <v>0.17599999999999999</v>
      </c>
      <c r="J49" s="334"/>
      <c r="K49" s="335"/>
      <c r="L49" s="335"/>
      <c r="M49" s="335"/>
      <c r="N49" s="335"/>
      <c r="O49" s="335"/>
      <c r="P49" s="335"/>
      <c r="Q49" s="335"/>
      <c r="R49" s="335"/>
      <c r="S49" s="335"/>
      <c r="T49" s="336"/>
      <c r="U49" s="335"/>
      <c r="V49" s="335">
        <f t="shared" si="1"/>
        <v>0</v>
      </c>
    </row>
    <row r="50" spans="1:22" ht="63.75" x14ac:dyDescent="0.25">
      <c r="A50" s="131">
        <v>215</v>
      </c>
      <c r="B50" s="59" t="s">
        <v>1476</v>
      </c>
      <c r="C50" s="59" t="s">
        <v>805</v>
      </c>
      <c r="D50" s="59" t="s">
        <v>806</v>
      </c>
      <c r="E50" s="113"/>
      <c r="F50" s="114" t="s">
        <v>1177</v>
      </c>
      <c r="G50" s="113" t="s">
        <v>1178</v>
      </c>
      <c r="H50" s="108">
        <v>6.42</v>
      </c>
      <c r="I50" s="108">
        <v>0.1605</v>
      </c>
      <c r="J50" s="337"/>
      <c r="K50" s="338"/>
      <c r="L50" s="338"/>
      <c r="M50" s="338"/>
      <c r="N50" s="338"/>
      <c r="O50" s="338"/>
      <c r="P50" s="338"/>
      <c r="Q50" s="338"/>
      <c r="R50" s="338"/>
      <c r="S50" s="338"/>
      <c r="T50" s="339"/>
      <c r="U50" s="338"/>
      <c r="V50" s="338">
        <f t="shared" si="1"/>
        <v>0</v>
      </c>
    </row>
    <row r="51" spans="1:22" ht="63.75" x14ac:dyDescent="0.25">
      <c r="A51" s="131">
        <v>216</v>
      </c>
      <c r="B51" s="59" t="s">
        <v>1477</v>
      </c>
      <c r="C51" s="59" t="s">
        <v>805</v>
      </c>
      <c r="D51" s="59" t="s">
        <v>806</v>
      </c>
      <c r="E51" s="113"/>
      <c r="F51" s="114" t="s">
        <v>1179</v>
      </c>
      <c r="G51" s="113" t="s">
        <v>1178</v>
      </c>
      <c r="H51" s="108">
        <v>6.5299999999999994</v>
      </c>
      <c r="I51" s="108">
        <v>0.16324999999999998</v>
      </c>
      <c r="J51" s="337"/>
      <c r="K51" s="338"/>
      <c r="L51" s="338"/>
      <c r="M51" s="338"/>
      <c r="N51" s="338"/>
      <c r="O51" s="338"/>
      <c r="P51" s="338"/>
      <c r="Q51" s="338"/>
      <c r="R51" s="338"/>
      <c r="S51" s="338"/>
      <c r="T51" s="339"/>
      <c r="U51" s="338"/>
      <c r="V51" s="338">
        <f t="shared" si="1"/>
        <v>0</v>
      </c>
    </row>
    <row r="52" spans="1:22" ht="25.5" x14ac:dyDescent="0.25">
      <c r="A52" s="131">
        <v>217</v>
      </c>
      <c r="B52" s="59" t="s">
        <v>193</v>
      </c>
      <c r="C52" s="59" t="s">
        <v>194</v>
      </c>
      <c r="D52" s="59" t="s">
        <v>195</v>
      </c>
      <c r="E52" s="113"/>
      <c r="F52" s="114" t="s">
        <v>1180</v>
      </c>
      <c r="G52" s="113" t="s">
        <v>905</v>
      </c>
      <c r="H52" s="108">
        <v>24.560000000000002</v>
      </c>
      <c r="I52" s="108">
        <f>H52/10</f>
        <v>2.4560000000000004</v>
      </c>
      <c r="J52" s="337"/>
      <c r="K52" s="338"/>
      <c r="L52" s="338"/>
      <c r="M52" s="338"/>
      <c r="N52" s="338"/>
      <c r="O52" s="338"/>
      <c r="P52" s="338"/>
      <c r="Q52" s="338"/>
      <c r="R52" s="338"/>
      <c r="S52" s="338"/>
      <c r="T52" s="339"/>
      <c r="U52" s="338"/>
      <c r="V52" s="338">
        <f t="shared" si="1"/>
        <v>0</v>
      </c>
    </row>
    <row r="53" spans="1:22" ht="38.25" x14ac:dyDescent="0.25">
      <c r="A53" s="131">
        <v>218</v>
      </c>
      <c r="B53" s="59" t="s">
        <v>197</v>
      </c>
      <c r="C53" s="59" t="s">
        <v>198</v>
      </c>
      <c r="D53" s="59" t="s">
        <v>199</v>
      </c>
      <c r="E53" s="113"/>
      <c r="F53" s="114" t="s">
        <v>1171</v>
      </c>
      <c r="G53" s="113" t="s">
        <v>200</v>
      </c>
      <c r="H53" s="108">
        <v>21.84</v>
      </c>
      <c r="I53" s="108">
        <v>3.64</v>
      </c>
      <c r="J53" s="337"/>
      <c r="K53" s="338"/>
      <c r="L53" s="338"/>
      <c r="M53" s="338"/>
      <c r="N53" s="338"/>
      <c r="O53" s="338"/>
      <c r="P53" s="338"/>
      <c r="Q53" s="338"/>
      <c r="R53" s="338"/>
      <c r="S53" s="338"/>
      <c r="T53" s="339"/>
      <c r="U53" s="338"/>
      <c r="V53" s="338">
        <f t="shared" si="1"/>
        <v>0</v>
      </c>
    </row>
    <row r="54" spans="1:22" ht="25.5" x14ac:dyDescent="0.25">
      <c r="A54" s="131">
        <v>220</v>
      </c>
      <c r="B54" s="59" t="s">
        <v>204</v>
      </c>
      <c r="C54" s="59" t="s">
        <v>205</v>
      </c>
      <c r="D54" s="59" t="s">
        <v>195</v>
      </c>
      <c r="E54" s="113"/>
      <c r="F54" s="114" t="s">
        <v>1180</v>
      </c>
      <c r="G54" s="113" t="s">
        <v>905</v>
      </c>
      <c r="H54" s="108">
        <v>23.180000000000003</v>
      </c>
      <c r="I54" s="108">
        <v>1.1590000000000003</v>
      </c>
      <c r="J54" s="337"/>
      <c r="K54" s="338"/>
      <c r="L54" s="338"/>
      <c r="M54" s="338"/>
      <c r="N54" s="338"/>
      <c r="O54" s="338"/>
      <c r="P54" s="338"/>
      <c r="Q54" s="338"/>
      <c r="R54" s="338"/>
      <c r="S54" s="338"/>
      <c r="T54" s="339"/>
      <c r="U54" s="338"/>
      <c r="V54" s="338">
        <f t="shared" si="1"/>
        <v>0</v>
      </c>
    </row>
    <row r="55" spans="1:22" ht="25.5" x14ac:dyDescent="0.25">
      <c r="A55" s="131">
        <v>223</v>
      </c>
      <c r="B55" s="59" t="s">
        <v>211</v>
      </c>
      <c r="C55" s="59" t="s">
        <v>212</v>
      </c>
      <c r="D55" s="59" t="s">
        <v>213</v>
      </c>
      <c r="E55" s="113"/>
      <c r="F55" s="114" t="s">
        <v>1171</v>
      </c>
      <c r="G55" s="113" t="s">
        <v>200</v>
      </c>
      <c r="H55" s="108">
        <v>25.680000000000003</v>
      </c>
      <c r="I55" s="108">
        <v>4.28</v>
      </c>
      <c r="J55" s="337"/>
      <c r="K55" s="338"/>
      <c r="L55" s="338"/>
      <c r="M55" s="338"/>
      <c r="N55" s="338"/>
      <c r="O55" s="338"/>
      <c r="P55" s="338"/>
      <c r="Q55" s="338"/>
      <c r="R55" s="338"/>
      <c r="S55" s="338"/>
      <c r="T55" s="339"/>
      <c r="U55" s="338"/>
      <c r="V55" s="338">
        <f t="shared" si="1"/>
        <v>0</v>
      </c>
    </row>
    <row r="56" spans="1:22" ht="38.25" x14ac:dyDescent="0.25">
      <c r="A56" s="131">
        <v>224</v>
      </c>
      <c r="B56" s="59" t="s">
        <v>1524</v>
      </c>
      <c r="C56" s="59" t="s">
        <v>1525</v>
      </c>
      <c r="D56" s="59" t="s">
        <v>1527</v>
      </c>
      <c r="E56" s="113"/>
      <c r="F56" s="114" t="s">
        <v>1181</v>
      </c>
      <c r="G56" s="113" t="s">
        <v>116</v>
      </c>
      <c r="H56" s="108">
        <v>38.409999999999997</v>
      </c>
      <c r="I56" s="108">
        <v>1.2803333333333333</v>
      </c>
      <c r="J56" s="337"/>
      <c r="K56" s="338"/>
      <c r="L56" s="338"/>
      <c r="M56" s="338"/>
      <c r="N56" s="338"/>
      <c r="O56" s="338"/>
      <c r="P56" s="338"/>
      <c r="Q56" s="338"/>
      <c r="R56" s="338"/>
      <c r="S56" s="338"/>
      <c r="T56" s="339"/>
      <c r="U56" s="338"/>
      <c r="V56" s="338">
        <f t="shared" si="1"/>
        <v>0</v>
      </c>
    </row>
    <row r="57" spans="1:22" ht="15.75" x14ac:dyDescent="0.25">
      <c r="A57" s="254"/>
      <c r="B57" s="255" t="s">
        <v>221</v>
      </c>
      <c r="C57" s="256"/>
      <c r="D57" s="256"/>
      <c r="E57" s="277"/>
      <c r="F57" s="278"/>
      <c r="G57" s="277"/>
      <c r="H57" s="279" t="s">
        <v>853</v>
      </c>
      <c r="I57" s="279" t="s">
        <v>1077</v>
      </c>
      <c r="J57" s="334"/>
      <c r="K57" s="335"/>
      <c r="L57" s="335"/>
      <c r="M57" s="335"/>
      <c r="N57" s="335"/>
      <c r="O57" s="335"/>
      <c r="P57" s="335"/>
      <c r="Q57" s="335"/>
      <c r="R57" s="335"/>
      <c r="S57" s="335"/>
      <c r="T57" s="336"/>
      <c r="U57" s="335"/>
      <c r="V57" s="335">
        <f t="shared" si="1"/>
        <v>0</v>
      </c>
    </row>
    <row r="58" spans="1:22" ht="25.5" x14ac:dyDescent="0.25">
      <c r="A58" s="131">
        <v>301</v>
      </c>
      <c r="B58" s="59" t="s">
        <v>222</v>
      </c>
      <c r="C58" s="59" t="s">
        <v>223</v>
      </c>
      <c r="D58" s="59" t="s">
        <v>178</v>
      </c>
      <c r="E58" s="113"/>
      <c r="F58" s="114" t="s">
        <v>1168</v>
      </c>
      <c r="G58" s="113" t="s">
        <v>200</v>
      </c>
      <c r="H58" s="108">
        <v>21.42</v>
      </c>
      <c r="I58" s="108">
        <v>3.5700000000000003</v>
      </c>
      <c r="J58" s="337"/>
      <c r="K58" s="338"/>
      <c r="L58" s="338"/>
      <c r="M58" s="338"/>
      <c r="N58" s="338"/>
      <c r="O58" s="338"/>
      <c r="P58" s="338"/>
      <c r="Q58" s="338"/>
      <c r="R58" s="338"/>
      <c r="S58" s="338"/>
      <c r="T58" s="339"/>
      <c r="U58" s="338"/>
      <c r="V58" s="338">
        <f t="shared" si="1"/>
        <v>0</v>
      </c>
    </row>
    <row r="59" spans="1:22" ht="51" x14ac:dyDescent="0.25">
      <c r="A59" s="131">
        <v>302</v>
      </c>
      <c r="B59" s="59" t="s">
        <v>224</v>
      </c>
      <c r="C59" s="59" t="s">
        <v>225</v>
      </c>
      <c r="D59" s="59" t="s">
        <v>226</v>
      </c>
      <c r="E59" s="113"/>
      <c r="F59" s="114" t="s">
        <v>1168</v>
      </c>
      <c r="G59" s="113" t="s">
        <v>200</v>
      </c>
      <c r="H59" s="108">
        <v>24.78</v>
      </c>
      <c r="I59" s="108">
        <v>4.13</v>
      </c>
      <c r="J59" s="337"/>
      <c r="K59" s="338"/>
      <c r="L59" s="338"/>
      <c r="M59" s="338"/>
      <c r="N59" s="338"/>
      <c r="O59" s="338"/>
      <c r="P59" s="338"/>
      <c r="Q59" s="338"/>
      <c r="R59" s="338"/>
      <c r="S59" s="338"/>
      <c r="T59" s="339"/>
      <c r="U59" s="338"/>
      <c r="V59" s="338">
        <f t="shared" si="1"/>
        <v>0</v>
      </c>
    </row>
    <row r="60" spans="1:22" ht="38.25" x14ac:dyDescent="0.25">
      <c r="A60" s="131">
        <v>303</v>
      </c>
      <c r="B60" s="59" t="s">
        <v>227</v>
      </c>
      <c r="C60" s="59" t="s">
        <v>228</v>
      </c>
      <c r="D60" s="59" t="s">
        <v>229</v>
      </c>
      <c r="E60" s="113"/>
      <c r="F60" s="114" t="s">
        <v>1168</v>
      </c>
      <c r="G60" s="113" t="s">
        <v>200</v>
      </c>
      <c r="H60" s="108">
        <v>20.8</v>
      </c>
      <c r="I60" s="108">
        <v>3.4666666666666668</v>
      </c>
      <c r="J60" s="337"/>
      <c r="K60" s="338"/>
      <c r="L60" s="338"/>
      <c r="M60" s="338"/>
      <c r="N60" s="338"/>
      <c r="O60" s="338"/>
      <c r="P60" s="338"/>
      <c r="Q60" s="338"/>
      <c r="R60" s="338"/>
      <c r="S60" s="338"/>
      <c r="T60" s="339"/>
      <c r="U60" s="338"/>
      <c r="V60" s="338">
        <f t="shared" si="1"/>
        <v>0</v>
      </c>
    </row>
    <row r="61" spans="1:22" ht="51" x14ac:dyDescent="0.25">
      <c r="A61" s="131">
        <v>306</v>
      </c>
      <c r="B61" s="59" t="s">
        <v>238</v>
      </c>
      <c r="C61" s="59" t="s">
        <v>239</v>
      </c>
      <c r="D61" s="59" t="s">
        <v>240</v>
      </c>
      <c r="E61" s="113"/>
      <c r="F61" s="114" t="s">
        <v>1168</v>
      </c>
      <c r="G61" s="113" t="s">
        <v>200</v>
      </c>
      <c r="H61" s="108">
        <v>20.720000000000002</v>
      </c>
      <c r="I61" s="108">
        <v>3.4533333333333336</v>
      </c>
      <c r="J61" s="337"/>
      <c r="K61" s="338"/>
      <c r="L61" s="338"/>
      <c r="M61" s="338"/>
      <c r="N61" s="338"/>
      <c r="O61" s="338"/>
      <c r="P61" s="338"/>
      <c r="Q61" s="338"/>
      <c r="R61" s="338"/>
      <c r="S61" s="338"/>
      <c r="T61" s="339"/>
      <c r="U61" s="338"/>
      <c r="V61" s="338">
        <f t="shared" si="1"/>
        <v>0</v>
      </c>
    </row>
    <row r="62" spans="1:22" ht="25.5" x14ac:dyDescent="0.25">
      <c r="A62" s="131">
        <v>310</v>
      </c>
      <c r="B62" s="59" t="s">
        <v>248</v>
      </c>
      <c r="C62" s="59" t="s">
        <v>249</v>
      </c>
      <c r="D62" s="59" t="s">
        <v>246</v>
      </c>
      <c r="E62" s="113"/>
      <c r="F62" s="114" t="s">
        <v>1168</v>
      </c>
      <c r="G62" s="113" t="s">
        <v>1188</v>
      </c>
      <c r="H62" s="108">
        <v>40.35</v>
      </c>
      <c r="I62" s="108">
        <v>2.69</v>
      </c>
      <c r="J62" s="337"/>
      <c r="K62" s="338"/>
      <c r="L62" s="338"/>
      <c r="M62" s="338"/>
      <c r="N62" s="338"/>
      <c r="O62" s="338"/>
      <c r="P62" s="338"/>
      <c r="Q62" s="338"/>
      <c r="R62" s="338"/>
      <c r="S62" s="338"/>
      <c r="T62" s="339"/>
      <c r="U62" s="338"/>
      <c r="V62" s="338">
        <f t="shared" si="1"/>
        <v>0</v>
      </c>
    </row>
    <row r="63" spans="1:22" ht="51" x14ac:dyDescent="0.25">
      <c r="A63" s="131">
        <v>315</v>
      </c>
      <c r="B63" s="59" t="s">
        <v>263</v>
      </c>
      <c r="C63" s="59" t="s">
        <v>264</v>
      </c>
      <c r="D63" s="59" t="s">
        <v>265</v>
      </c>
      <c r="E63" s="113"/>
      <c r="F63" s="114" t="s">
        <v>1182</v>
      </c>
      <c r="G63" s="113" t="s">
        <v>266</v>
      </c>
      <c r="H63" s="108">
        <v>16.060000000000002</v>
      </c>
      <c r="I63" s="108">
        <f>H63/27</f>
        <v>0.59481481481481491</v>
      </c>
      <c r="J63" s="337"/>
      <c r="K63" s="338"/>
      <c r="L63" s="338"/>
      <c r="M63" s="338"/>
      <c r="N63" s="338"/>
      <c r="O63" s="338"/>
      <c r="P63" s="338"/>
      <c r="Q63" s="338"/>
      <c r="R63" s="338"/>
      <c r="S63" s="338"/>
      <c r="T63" s="339"/>
      <c r="U63" s="338"/>
      <c r="V63" s="338">
        <f t="shared" si="1"/>
        <v>0</v>
      </c>
    </row>
    <row r="64" spans="1:22" ht="51" x14ac:dyDescent="0.25">
      <c r="A64" s="131">
        <v>316</v>
      </c>
      <c r="B64" s="59" t="s">
        <v>263</v>
      </c>
      <c r="C64" s="59" t="s">
        <v>267</v>
      </c>
      <c r="D64" s="59" t="s">
        <v>268</v>
      </c>
      <c r="E64" s="113"/>
      <c r="F64" s="114" t="s">
        <v>1182</v>
      </c>
      <c r="G64" s="113" t="s">
        <v>289</v>
      </c>
      <c r="H64" s="108">
        <v>14.66</v>
      </c>
      <c r="I64" s="108">
        <f>H64/27</f>
        <v>0.54296296296296298</v>
      </c>
      <c r="J64" s="337"/>
      <c r="K64" s="338"/>
      <c r="L64" s="338"/>
      <c r="M64" s="338"/>
      <c r="N64" s="338"/>
      <c r="O64" s="338"/>
      <c r="P64" s="338"/>
      <c r="Q64" s="338"/>
      <c r="R64" s="338"/>
      <c r="S64" s="338"/>
      <c r="T64" s="339"/>
      <c r="U64" s="338"/>
      <c r="V64" s="338">
        <f t="shared" si="1"/>
        <v>0</v>
      </c>
    </row>
    <row r="65" spans="1:22" ht="38.25" x14ac:dyDescent="0.25">
      <c r="A65" s="131">
        <v>322</v>
      </c>
      <c r="B65" s="59" t="s">
        <v>284</v>
      </c>
      <c r="C65" s="59" t="s">
        <v>285</v>
      </c>
      <c r="D65" s="59" t="s">
        <v>286</v>
      </c>
      <c r="E65" s="113"/>
      <c r="F65" s="114" t="s">
        <v>1182</v>
      </c>
      <c r="G65" s="113" t="s">
        <v>289</v>
      </c>
      <c r="H65" s="108">
        <v>19.080000000000002</v>
      </c>
      <c r="I65" s="108">
        <v>0.63600000000000001</v>
      </c>
      <c r="J65" s="337"/>
      <c r="K65" s="338"/>
      <c r="L65" s="338"/>
      <c r="M65" s="338"/>
      <c r="N65" s="338"/>
      <c r="O65" s="338"/>
      <c r="P65" s="338"/>
      <c r="Q65" s="338"/>
      <c r="R65" s="338"/>
      <c r="S65" s="338"/>
      <c r="T65" s="339"/>
      <c r="U65" s="338"/>
      <c r="V65" s="338">
        <f t="shared" si="1"/>
        <v>0</v>
      </c>
    </row>
    <row r="66" spans="1:22" ht="63.75" x14ac:dyDescent="0.25">
      <c r="A66" s="131">
        <v>323</v>
      </c>
      <c r="B66" s="59" t="s">
        <v>287</v>
      </c>
      <c r="C66" s="59" t="s">
        <v>819</v>
      </c>
      <c r="D66" s="59" t="s">
        <v>288</v>
      </c>
      <c r="E66" s="113"/>
      <c r="F66" s="114" t="s">
        <v>1182</v>
      </c>
      <c r="G66" s="113" t="s">
        <v>289</v>
      </c>
      <c r="H66" s="108">
        <v>17.290000000000003</v>
      </c>
      <c r="I66" s="108">
        <v>0.57633333333333348</v>
      </c>
      <c r="J66" s="337"/>
      <c r="K66" s="338"/>
      <c r="L66" s="338"/>
      <c r="M66" s="338"/>
      <c r="N66" s="338"/>
      <c r="O66" s="338"/>
      <c r="P66" s="338"/>
      <c r="Q66" s="338"/>
      <c r="R66" s="338"/>
      <c r="S66" s="338"/>
      <c r="T66" s="339"/>
      <c r="U66" s="338"/>
      <c r="V66" s="338">
        <f t="shared" si="1"/>
        <v>0</v>
      </c>
    </row>
    <row r="67" spans="1:22" ht="51" x14ac:dyDescent="0.25">
      <c r="A67" s="131">
        <v>324</v>
      </c>
      <c r="B67" s="59" t="s">
        <v>287</v>
      </c>
      <c r="C67" s="59" t="s">
        <v>290</v>
      </c>
      <c r="D67" s="59" t="s">
        <v>291</v>
      </c>
      <c r="E67" s="113"/>
      <c r="F67" s="114" t="s">
        <v>1182</v>
      </c>
      <c r="G67" s="113" t="s">
        <v>289</v>
      </c>
      <c r="H67" s="108">
        <v>19.260000000000002</v>
      </c>
      <c r="I67" s="108">
        <v>0.64200000000000002</v>
      </c>
      <c r="J67" s="337"/>
      <c r="K67" s="338"/>
      <c r="L67" s="338"/>
      <c r="M67" s="338"/>
      <c r="N67" s="338"/>
      <c r="O67" s="338"/>
      <c r="P67" s="338"/>
      <c r="Q67" s="338"/>
      <c r="R67" s="338"/>
      <c r="S67" s="338"/>
      <c r="T67" s="339"/>
      <c r="U67" s="338"/>
      <c r="V67" s="338">
        <f t="shared" si="1"/>
        <v>0</v>
      </c>
    </row>
    <row r="68" spans="1:22" ht="38.25" x14ac:dyDescent="0.25">
      <c r="A68" s="131">
        <v>325</v>
      </c>
      <c r="B68" s="59" t="s">
        <v>292</v>
      </c>
      <c r="C68" s="59" t="s">
        <v>293</v>
      </c>
      <c r="D68" s="59" t="s">
        <v>294</v>
      </c>
      <c r="E68" s="113"/>
      <c r="F68" s="114" t="s">
        <v>1196</v>
      </c>
      <c r="G68" s="113" t="s">
        <v>200</v>
      </c>
      <c r="H68" s="108">
        <v>22.09</v>
      </c>
      <c r="I68" s="108">
        <v>3.6816666666666666</v>
      </c>
      <c r="J68" s="337"/>
      <c r="K68" s="338"/>
      <c r="L68" s="338"/>
      <c r="M68" s="338"/>
      <c r="N68" s="338"/>
      <c r="O68" s="338"/>
      <c r="P68" s="338"/>
      <c r="Q68" s="338"/>
      <c r="R68" s="338"/>
      <c r="S68" s="338"/>
      <c r="T68" s="339"/>
      <c r="U68" s="338"/>
      <c r="V68" s="338">
        <f t="shared" si="1"/>
        <v>0</v>
      </c>
    </row>
    <row r="69" spans="1:22" ht="38.25" x14ac:dyDescent="0.25">
      <c r="A69" s="131">
        <v>326</v>
      </c>
      <c r="B69" s="59" t="s">
        <v>295</v>
      </c>
      <c r="C69" s="59" t="s">
        <v>296</v>
      </c>
      <c r="D69" s="59" t="s">
        <v>297</v>
      </c>
      <c r="E69" s="113"/>
      <c r="F69" s="114" t="s">
        <v>1197</v>
      </c>
      <c r="G69" s="113" t="s">
        <v>200</v>
      </c>
      <c r="H69" s="108">
        <v>33.729999999999997</v>
      </c>
      <c r="I69" s="108">
        <v>5.6216666666666661</v>
      </c>
      <c r="J69" s="337"/>
      <c r="K69" s="338"/>
      <c r="L69" s="338"/>
      <c r="M69" s="338"/>
      <c r="N69" s="338"/>
      <c r="O69" s="338"/>
      <c r="P69" s="338"/>
      <c r="Q69" s="338"/>
      <c r="R69" s="338"/>
      <c r="S69" s="338"/>
      <c r="T69" s="339"/>
      <c r="U69" s="338"/>
      <c r="V69" s="338">
        <f t="shared" si="1"/>
        <v>0</v>
      </c>
    </row>
    <row r="70" spans="1:22" ht="51" x14ac:dyDescent="0.25">
      <c r="A70" s="131">
        <v>329</v>
      </c>
      <c r="B70" s="59" t="s">
        <v>303</v>
      </c>
      <c r="C70" s="59" t="s">
        <v>304</v>
      </c>
      <c r="D70" s="59" t="s">
        <v>302</v>
      </c>
      <c r="E70" s="113"/>
      <c r="F70" s="114" t="s">
        <v>1182</v>
      </c>
      <c r="G70" s="113" t="s">
        <v>914</v>
      </c>
      <c r="H70" s="108">
        <v>23.970000000000002</v>
      </c>
      <c r="I70" s="108">
        <v>0.99875000000000014</v>
      </c>
      <c r="J70" s="337"/>
      <c r="K70" s="338"/>
      <c r="L70" s="338"/>
      <c r="M70" s="338"/>
      <c r="N70" s="338"/>
      <c r="O70" s="338"/>
      <c r="P70" s="338"/>
      <c r="Q70" s="338"/>
      <c r="R70" s="338"/>
      <c r="S70" s="338"/>
      <c r="T70" s="339"/>
      <c r="U70" s="338"/>
      <c r="V70" s="338">
        <f t="shared" si="1"/>
        <v>0</v>
      </c>
    </row>
    <row r="71" spans="1:22" ht="51" x14ac:dyDescent="0.25">
      <c r="A71" s="254"/>
      <c r="B71" s="255" t="s">
        <v>847</v>
      </c>
      <c r="C71" s="255" t="s">
        <v>305</v>
      </c>
      <c r="D71" s="255"/>
      <c r="E71" s="274" t="s">
        <v>845</v>
      </c>
      <c r="F71" s="245" t="s">
        <v>837</v>
      </c>
      <c r="G71" s="245" t="s">
        <v>838</v>
      </c>
      <c r="H71" s="245" t="s">
        <v>839</v>
      </c>
      <c r="I71" s="245" t="s">
        <v>846</v>
      </c>
      <c r="J71" s="334"/>
      <c r="K71" s="335"/>
      <c r="L71" s="335"/>
      <c r="M71" s="335"/>
      <c r="N71" s="335"/>
      <c r="O71" s="335"/>
      <c r="P71" s="335"/>
      <c r="Q71" s="335"/>
      <c r="R71" s="335"/>
      <c r="S71" s="335"/>
      <c r="T71" s="336"/>
      <c r="U71" s="335"/>
      <c r="V71" s="335">
        <f t="shared" si="1"/>
        <v>0</v>
      </c>
    </row>
    <row r="72" spans="1:22" ht="89.25" x14ac:dyDescent="0.25">
      <c r="A72" s="131">
        <v>401</v>
      </c>
      <c r="B72" s="59" t="s">
        <v>306</v>
      </c>
      <c r="C72" s="69" t="s">
        <v>1478</v>
      </c>
      <c r="D72" s="59" t="s">
        <v>307</v>
      </c>
      <c r="E72" s="113" t="s">
        <v>1066</v>
      </c>
      <c r="F72" s="114" t="s">
        <v>30</v>
      </c>
      <c r="G72" s="113" t="s">
        <v>1199</v>
      </c>
      <c r="H72" s="108">
        <v>16.490000000000002</v>
      </c>
      <c r="I72" s="108">
        <v>0.19630952380952382</v>
      </c>
      <c r="J72" s="337"/>
      <c r="K72" s="338"/>
      <c r="L72" s="338"/>
      <c r="M72" s="338"/>
      <c r="N72" s="338"/>
      <c r="O72" s="338"/>
      <c r="P72" s="338"/>
      <c r="Q72" s="338"/>
      <c r="R72" s="338"/>
      <c r="S72" s="338"/>
      <c r="T72" s="339"/>
      <c r="U72" s="338"/>
      <c r="V72" s="338">
        <f t="shared" si="1"/>
        <v>0</v>
      </c>
    </row>
    <row r="73" spans="1:22" ht="51" x14ac:dyDescent="0.25">
      <c r="A73" s="131">
        <v>402</v>
      </c>
      <c r="B73" s="59" t="s">
        <v>309</v>
      </c>
      <c r="C73" s="69" t="s">
        <v>1479</v>
      </c>
      <c r="D73" s="59" t="s">
        <v>307</v>
      </c>
      <c r="E73" s="113" t="s">
        <v>1200</v>
      </c>
      <c r="F73" s="114" t="s">
        <v>30</v>
      </c>
      <c r="G73" s="113" t="s">
        <v>1201</v>
      </c>
      <c r="H73" s="108">
        <v>25.75</v>
      </c>
      <c r="I73" s="108">
        <v>0.17881944444444445</v>
      </c>
      <c r="J73" s="337"/>
      <c r="K73" s="338"/>
      <c r="L73" s="338"/>
      <c r="M73" s="338"/>
      <c r="N73" s="338"/>
      <c r="O73" s="338"/>
      <c r="P73" s="338"/>
      <c r="Q73" s="338"/>
      <c r="R73" s="338"/>
      <c r="S73" s="338"/>
      <c r="T73" s="339"/>
      <c r="U73" s="338"/>
      <c r="V73" s="338">
        <f t="shared" si="1"/>
        <v>0</v>
      </c>
    </row>
    <row r="74" spans="1:22" ht="89.25" x14ac:dyDescent="0.25">
      <c r="A74" s="131">
        <v>403</v>
      </c>
      <c r="B74" s="59" t="s">
        <v>311</v>
      </c>
      <c r="C74" s="59" t="s">
        <v>312</v>
      </c>
      <c r="D74" s="59" t="s">
        <v>313</v>
      </c>
      <c r="E74" s="113" t="s">
        <v>1066</v>
      </c>
      <c r="F74" s="114" t="s">
        <v>30</v>
      </c>
      <c r="G74" s="113" t="s">
        <v>1202</v>
      </c>
      <c r="H74" s="108">
        <v>27.1</v>
      </c>
      <c r="I74" s="108">
        <v>0.18819444444444444</v>
      </c>
      <c r="J74" s="337"/>
      <c r="K74" s="338"/>
      <c r="L74" s="338"/>
      <c r="M74" s="338"/>
      <c r="N74" s="338"/>
      <c r="O74" s="338"/>
      <c r="P74" s="338"/>
      <c r="Q74" s="338"/>
      <c r="R74" s="338"/>
      <c r="S74" s="338"/>
      <c r="T74" s="339"/>
      <c r="U74" s="338"/>
      <c r="V74" s="338">
        <f t="shared" si="1"/>
        <v>0</v>
      </c>
    </row>
    <row r="75" spans="1:22" ht="25.5" x14ac:dyDescent="0.25">
      <c r="A75" s="131">
        <v>404</v>
      </c>
      <c r="B75" s="59" t="s">
        <v>315</v>
      </c>
      <c r="C75" s="59" t="s">
        <v>316</v>
      </c>
      <c r="D75" s="59" t="s">
        <v>317</v>
      </c>
      <c r="E75" s="113"/>
      <c r="F75" s="114" t="s">
        <v>1203</v>
      </c>
      <c r="G75" s="113" t="s">
        <v>1204</v>
      </c>
      <c r="H75" s="108">
        <v>26.380000000000003</v>
      </c>
      <c r="I75" s="108">
        <v>0.21983333333333335</v>
      </c>
      <c r="J75" s="337"/>
      <c r="K75" s="338"/>
      <c r="L75" s="338"/>
      <c r="M75" s="338"/>
      <c r="N75" s="338"/>
      <c r="O75" s="338"/>
      <c r="P75" s="338"/>
      <c r="Q75" s="338"/>
      <c r="R75" s="338"/>
      <c r="S75" s="338"/>
      <c r="T75" s="339"/>
      <c r="U75" s="338"/>
      <c r="V75" s="338">
        <f t="shared" si="1"/>
        <v>0</v>
      </c>
    </row>
    <row r="76" spans="1:22" ht="114.75" x14ac:dyDescent="0.25">
      <c r="A76" s="131">
        <v>405</v>
      </c>
      <c r="B76" s="59" t="s">
        <v>319</v>
      </c>
      <c r="C76" s="59" t="s">
        <v>320</v>
      </c>
      <c r="D76" s="59" t="s">
        <v>321</v>
      </c>
      <c r="E76" s="113" t="s">
        <v>1200</v>
      </c>
      <c r="F76" s="114" t="s">
        <v>30</v>
      </c>
      <c r="G76" s="113" t="s">
        <v>1205</v>
      </c>
      <c r="H76" s="108">
        <v>15.66</v>
      </c>
      <c r="I76" s="108">
        <v>8.242105263157895E-2</v>
      </c>
      <c r="J76" s="337"/>
      <c r="K76" s="338"/>
      <c r="L76" s="338"/>
      <c r="M76" s="338"/>
      <c r="N76" s="338"/>
      <c r="O76" s="338"/>
      <c r="P76" s="338"/>
      <c r="Q76" s="338"/>
      <c r="R76" s="338"/>
      <c r="S76" s="338"/>
      <c r="T76" s="339"/>
      <c r="U76" s="338"/>
      <c r="V76" s="338">
        <f t="shared" si="1"/>
        <v>0</v>
      </c>
    </row>
    <row r="77" spans="1:22" ht="102" x14ac:dyDescent="0.25">
      <c r="A77" s="131">
        <v>406</v>
      </c>
      <c r="B77" s="59" t="s">
        <v>322</v>
      </c>
      <c r="C77" s="59" t="s">
        <v>323</v>
      </c>
      <c r="D77" s="59" t="s">
        <v>324</v>
      </c>
      <c r="E77" s="113" t="s">
        <v>1200</v>
      </c>
      <c r="F77" s="114" t="s">
        <v>30</v>
      </c>
      <c r="G77" s="113" t="s">
        <v>1206</v>
      </c>
      <c r="H77" s="108">
        <v>28.37</v>
      </c>
      <c r="I77" s="108">
        <v>0.11820833333333333</v>
      </c>
      <c r="J77" s="337"/>
      <c r="K77" s="338"/>
      <c r="L77" s="338"/>
      <c r="M77" s="338"/>
      <c r="N77" s="338"/>
      <c r="O77" s="338"/>
      <c r="P77" s="338"/>
      <c r="Q77" s="338"/>
      <c r="R77" s="338"/>
      <c r="S77" s="338"/>
      <c r="T77" s="339"/>
      <c r="U77" s="338"/>
      <c r="V77" s="338">
        <f t="shared" si="1"/>
        <v>0</v>
      </c>
    </row>
    <row r="78" spans="1:22" ht="102" x14ac:dyDescent="0.25">
      <c r="A78" s="131">
        <v>407</v>
      </c>
      <c r="B78" s="59" t="s">
        <v>326</v>
      </c>
      <c r="C78" s="59" t="s">
        <v>327</v>
      </c>
      <c r="D78" s="59" t="s">
        <v>328</v>
      </c>
      <c r="E78" s="113" t="s">
        <v>1066</v>
      </c>
      <c r="F78" s="114" t="s">
        <v>30</v>
      </c>
      <c r="G78" s="113" t="s">
        <v>1207</v>
      </c>
      <c r="H78" s="108">
        <v>15.56</v>
      </c>
      <c r="I78" s="108">
        <v>0.16208333333333333</v>
      </c>
      <c r="J78" s="337"/>
      <c r="K78" s="338"/>
      <c r="L78" s="338"/>
      <c r="M78" s="338"/>
      <c r="N78" s="338"/>
      <c r="O78" s="338"/>
      <c r="P78" s="338"/>
      <c r="Q78" s="338"/>
      <c r="R78" s="338"/>
      <c r="S78" s="338"/>
      <c r="T78" s="339"/>
      <c r="U78" s="338"/>
      <c r="V78" s="338">
        <f t="shared" si="1"/>
        <v>0</v>
      </c>
    </row>
    <row r="79" spans="1:22" ht="102" x14ac:dyDescent="0.25">
      <c r="A79" s="131">
        <v>408</v>
      </c>
      <c r="B79" s="59" t="s">
        <v>330</v>
      </c>
      <c r="C79" s="59" t="s">
        <v>331</v>
      </c>
      <c r="D79" s="59" t="s">
        <v>332</v>
      </c>
      <c r="E79" s="113" t="s">
        <v>1066</v>
      </c>
      <c r="F79" s="114" t="s">
        <v>30</v>
      </c>
      <c r="G79" s="113" t="s">
        <v>1208</v>
      </c>
      <c r="H79" s="108">
        <v>24.720000000000002</v>
      </c>
      <c r="I79" s="108">
        <v>0.17166666666666669</v>
      </c>
      <c r="J79" s="337"/>
      <c r="K79" s="338"/>
      <c r="L79" s="338"/>
      <c r="M79" s="338"/>
      <c r="N79" s="338"/>
      <c r="O79" s="338"/>
      <c r="P79" s="338"/>
      <c r="Q79" s="338"/>
      <c r="R79" s="338"/>
      <c r="S79" s="338"/>
      <c r="T79" s="339"/>
      <c r="U79" s="338"/>
      <c r="V79" s="338">
        <f t="shared" si="1"/>
        <v>0</v>
      </c>
    </row>
    <row r="80" spans="1:22" ht="25.5" x14ac:dyDescent="0.25">
      <c r="A80" s="131">
        <v>412</v>
      </c>
      <c r="B80" s="59" t="s">
        <v>340</v>
      </c>
      <c r="C80" s="77" t="s">
        <v>341</v>
      </c>
      <c r="D80" s="59" t="s">
        <v>342</v>
      </c>
      <c r="E80" s="113" t="s">
        <v>1200</v>
      </c>
      <c r="F80" s="114" t="s">
        <v>1215</v>
      </c>
      <c r="G80" s="113" t="s">
        <v>1214</v>
      </c>
      <c r="H80" s="108">
        <v>46.05</v>
      </c>
      <c r="I80" s="108">
        <v>0.95937499999999998</v>
      </c>
      <c r="J80" s="337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>
        <f t="shared" si="1"/>
        <v>0</v>
      </c>
    </row>
    <row r="81" spans="1:22" ht="89.25" x14ac:dyDescent="0.25">
      <c r="A81" s="131">
        <v>413</v>
      </c>
      <c r="B81" s="59" t="s">
        <v>822</v>
      </c>
      <c r="C81" s="59" t="s">
        <v>1482</v>
      </c>
      <c r="D81" s="59" t="s">
        <v>345</v>
      </c>
      <c r="E81" s="113" t="s">
        <v>1216</v>
      </c>
      <c r="F81" s="114" t="s">
        <v>30</v>
      </c>
      <c r="G81" s="113" t="s">
        <v>1217</v>
      </c>
      <c r="H81" s="108">
        <v>38.5</v>
      </c>
      <c r="I81" s="108">
        <v>0.154</v>
      </c>
      <c r="J81" s="337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>
        <f t="shared" si="1"/>
        <v>0</v>
      </c>
    </row>
    <row r="82" spans="1:22" ht="114.75" x14ac:dyDescent="0.25">
      <c r="A82" s="131">
        <v>414</v>
      </c>
      <c r="B82" s="59" t="s">
        <v>820</v>
      </c>
      <c r="C82" s="59" t="s">
        <v>1483</v>
      </c>
      <c r="D82" s="59" t="s">
        <v>836</v>
      </c>
      <c r="E82" s="113" t="s">
        <v>1200</v>
      </c>
      <c r="F82" s="114" t="s">
        <v>411</v>
      </c>
      <c r="G82" s="113" t="s">
        <v>1218</v>
      </c>
      <c r="H82" s="108">
        <v>38.489999999999995</v>
      </c>
      <c r="I82" s="108">
        <v>0.20046874999999997</v>
      </c>
      <c r="J82" s="337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>
        <f t="shared" si="1"/>
        <v>0</v>
      </c>
    </row>
    <row r="83" spans="1:22" ht="25.5" x14ac:dyDescent="0.25">
      <c r="A83" s="131">
        <v>415</v>
      </c>
      <c r="B83" s="59" t="s">
        <v>824</v>
      </c>
      <c r="C83" s="77" t="s">
        <v>1484</v>
      </c>
      <c r="D83" s="59" t="s">
        <v>823</v>
      </c>
      <c r="E83" s="113" t="s">
        <v>1200</v>
      </c>
      <c r="F83" s="114" t="s">
        <v>550</v>
      </c>
      <c r="G83" s="113" t="s">
        <v>1219</v>
      </c>
      <c r="H83" s="108">
        <v>29.330000000000002</v>
      </c>
      <c r="I83" s="108">
        <v>0.29330000000000001</v>
      </c>
      <c r="J83" s="337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>
        <f t="shared" ref="V83:V114" si="2">SUM(J83:U83)</f>
        <v>0</v>
      </c>
    </row>
    <row r="84" spans="1:22" ht="25.5" x14ac:dyDescent="0.25">
      <c r="A84" s="131">
        <v>418</v>
      </c>
      <c r="B84" s="59" t="s">
        <v>825</v>
      </c>
      <c r="C84" s="77" t="s">
        <v>1487</v>
      </c>
      <c r="D84" s="59" t="s">
        <v>826</v>
      </c>
      <c r="E84" s="113" t="s">
        <v>1200</v>
      </c>
      <c r="F84" s="114" t="s">
        <v>1222</v>
      </c>
      <c r="G84" s="113" t="s">
        <v>1223</v>
      </c>
      <c r="H84" s="108">
        <v>30.5</v>
      </c>
      <c r="I84" s="108">
        <v>0.30499999999999999</v>
      </c>
      <c r="J84" s="337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>
        <f t="shared" si="2"/>
        <v>0</v>
      </c>
    </row>
    <row r="85" spans="1:22" ht="25.5" x14ac:dyDescent="0.25">
      <c r="A85" s="131">
        <v>419</v>
      </c>
      <c r="B85" s="59" t="s">
        <v>350</v>
      </c>
      <c r="C85" s="59" t="s">
        <v>1488</v>
      </c>
      <c r="D85" s="59" t="s">
        <v>246</v>
      </c>
      <c r="E85" s="113"/>
      <c r="F85" s="114" t="s">
        <v>1224</v>
      </c>
      <c r="G85" s="113" t="s">
        <v>1225</v>
      </c>
      <c r="H85" s="108">
        <v>16.950000000000003</v>
      </c>
      <c r="I85" s="108">
        <v>3.3900000000000007E-2</v>
      </c>
      <c r="J85" s="337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>
        <f t="shared" si="2"/>
        <v>0</v>
      </c>
    </row>
    <row r="86" spans="1:22" ht="25.5" x14ac:dyDescent="0.25">
      <c r="A86" s="131">
        <v>420</v>
      </c>
      <c r="B86" s="59" t="s">
        <v>352</v>
      </c>
      <c r="C86" s="59" t="s">
        <v>1530</v>
      </c>
      <c r="D86" s="59" t="s">
        <v>1528</v>
      </c>
      <c r="E86" s="113"/>
      <c r="F86" s="114" t="s">
        <v>1226</v>
      </c>
      <c r="G86" s="113" t="s">
        <v>1227</v>
      </c>
      <c r="H86" s="108">
        <v>31.630000000000003</v>
      </c>
      <c r="I86" s="108">
        <v>0.37654761904761908</v>
      </c>
      <c r="J86" s="337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>
        <f t="shared" si="2"/>
        <v>0</v>
      </c>
    </row>
    <row r="87" spans="1:22" ht="25.5" x14ac:dyDescent="0.25">
      <c r="A87" s="131">
        <v>421</v>
      </c>
      <c r="B87" s="59" t="s">
        <v>353</v>
      </c>
      <c r="C87" s="59" t="s">
        <v>354</v>
      </c>
      <c r="D87" s="59" t="s">
        <v>355</v>
      </c>
      <c r="E87" s="113"/>
      <c r="F87" s="114" t="s">
        <v>1228</v>
      </c>
      <c r="G87" s="113" t="s">
        <v>1229</v>
      </c>
      <c r="H87" s="108">
        <v>27.82</v>
      </c>
      <c r="I87" s="108">
        <v>0.38638888888888889</v>
      </c>
      <c r="J87" s="337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>
        <f t="shared" si="2"/>
        <v>0</v>
      </c>
    </row>
    <row r="88" spans="1:22" ht="25.5" x14ac:dyDescent="0.25">
      <c r="A88" s="131">
        <v>422</v>
      </c>
      <c r="B88" s="59" t="s">
        <v>357</v>
      </c>
      <c r="C88" s="78" t="s">
        <v>358</v>
      </c>
      <c r="D88" s="59" t="s">
        <v>359</v>
      </c>
      <c r="E88" s="113" t="s">
        <v>1200</v>
      </c>
      <c r="F88" s="114" t="s">
        <v>30</v>
      </c>
      <c r="G88" s="113" t="s">
        <v>1230</v>
      </c>
      <c r="H88" s="108">
        <v>29.470000000000002</v>
      </c>
      <c r="I88" s="108">
        <v>0.30697916666666669</v>
      </c>
      <c r="J88" s="337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>
        <f t="shared" si="2"/>
        <v>0</v>
      </c>
    </row>
    <row r="89" spans="1:22" ht="25.5" x14ac:dyDescent="0.25">
      <c r="A89" s="131">
        <v>426</v>
      </c>
      <c r="B89" s="59" t="s">
        <v>368</v>
      </c>
      <c r="C89" s="59" t="s">
        <v>1492</v>
      </c>
      <c r="D89" s="59" t="s">
        <v>369</v>
      </c>
      <c r="E89" s="113" t="s">
        <v>1200</v>
      </c>
      <c r="F89" s="114" t="s">
        <v>1237</v>
      </c>
      <c r="G89" s="113" t="s">
        <v>1238</v>
      </c>
      <c r="H89" s="108">
        <v>71</v>
      </c>
      <c r="I89" s="108">
        <v>0.28399999999999997</v>
      </c>
      <c r="J89" s="337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>
        <f t="shared" si="2"/>
        <v>0</v>
      </c>
    </row>
    <row r="90" spans="1:22" ht="25.5" x14ac:dyDescent="0.25">
      <c r="A90" s="131">
        <v>429</v>
      </c>
      <c r="B90" s="59" t="s">
        <v>375</v>
      </c>
      <c r="C90" s="59" t="s">
        <v>1495</v>
      </c>
      <c r="D90" s="59" t="s">
        <v>376</v>
      </c>
      <c r="E90" s="113" t="s">
        <v>1066</v>
      </c>
      <c r="F90" s="114" t="s">
        <v>30</v>
      </c>
      <c r="G90" s="113" t="s">
        <v>1202</v>
      </c>
      <c r="H90" s="108">
        <v>28.470000000000002</v>
      </c>
      <c r="I90" s="108">
        <v>0.19770833333333335</v>
      </c>
      <c r="J90" s="34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40"/>
      <c r="V90" s="338">
        <f t="shared" si="2"/>
        <v>0</v>
      </c>
    </row>
    <row r="91" spans="1:22" ht="25.5" x14ac:dyDescent="0.25">
      <c r="A91" s="131">
        <v>430</v>
      </c>
      <c r="B91" s="59" t="s">
        <v>377</v>
      </c>
      <c r="C91" s="77" t="s">
        <v>341</v>
      </c>
      <c r="D91" s="59" t="s">
        <v>378</v>
      </c>
      <c r="E91" s="113" t="s">
        <v>1200</v>
      </c>
      <c r="F91" s="114" t="s">
        <v>30</v>
      </c>
      <c r="G91" s="113" t="s">
        <v>1239</v>
      </c>
      <c r="H91" s="108">
        <v>28.67</v>
      </c>
      <c r="I91" s="108">
        <v>0.29864583333333333</v>
      </c>
      <c r="J91" s="34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40"/>
      <c r="V91" s="338">
        <f t="shared" si="2"/>
        <v>0</v>
      </c>
    </row>
    <row r="92" spans="1:22" ht="76.5" x14ac:dyDescent="0.25">
      <c r="A92" s="131">
        <v>432</v>
      </c>
      <c r="B92" s="59" t="s">
        <v>382</v>
      </c>
      <c r="C92" s="59" t="s">
        <v>1496</v>
      </c>
      <c r="D92" s="59" t="s">
        <v>383</v>
      </c>
      <c r="E92" s="113" t="s">
        <v>1200</v>
      </c>
      <c r="F92" s="114" t="s">
        <v>1241</v>
      </c>
      <c r="G92" s="113" t="s">
        <v>1242</v>
      </c>
      <c r="H92" s="108">
        <v>8.2200000000000006</v>
      </c>
      <c r="I92" s="108">
        <v>1.37</v>
      </c>
      <c r="J92" s="34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40"/>
      <c r="V92" s="338">
        <f t="shared" si="2"/>
        <v>0</v>
      </c>
    </row>
    <row r="93" spans="1:22" ht="76.5" x14ac:dyDescent="0.25">
      <c r="A93" s="131">
        <v>433</v>
      </c>
      <c r="B93" s="59" t="s">
        <v>382</v>
      </c>
      <c r="C93" s="59" t="s">
        <v>385</v>
      </c>
      <c r="D93" s="59" t="s">
        <v>383</v>
      </c>
      <c r="E93" s="113" t="s">
        <v>1200</v>
      </c>
      <c r="F93" s="114" t="s">
        <v>1241</v>
      </c>
      <c r="G93" s="113" t="s">
        <v>1242</v>
      </c>
      <c r="H93" s="108">
        <v>8.2200000000000006</v>
      </c>
      <c r="I93" s="108">
        <v>1.37</v>
      </c>
      <c r="J93" s="34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40"/>
      <c r="V93" s="338">
        <f t="shared" si="2"/>
        <v>0</v>
      </c>
    </row>
    <row r="94" spans="1:22" ht="25.5" x14ac:dyDescent="0.25">
      <c r="A94" s="131">
        <v>435</v>
      </c>
      <c r="B94" s="59" t="s">
        <v>386</v>
      </c>
      <c r="C94" s="59" t="s">
        <v>1497</v>
      </c>
      <c r="D94" s="75" t="s">
        <v>387</v>
      </c>
      <c r="E94" s="113" t="s">
        <v>1066</v>
      </c>
      <c r="F94" s="114" t="s">
        <v>30</v>
      </c>
      <c r="G94" s="113" t="s">
        <v>1243</v>
      </c>
      <c r="H94" s="108">
        <v>24.71</v>
      </c>
      <c r="I94" s="108">
        <v>0.34319444444444447</v>
      </c>
      <c r="J94" s="34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40"/>
      <c r="V94" s="338">
        <f t="shared" si="2"/>
        <v>0</v>
      </c>
    </row>
    <row r="95" spans="1:22" ht="25.5" x14ac:dyDescent="0.25">
      <c r="A95" s="131">
        <v>436</v>
      </c>
      <c r="B95" s="59" t="s">
        <v>389</v>
      </c>
      <c r="C95" s="59" t="s">
        <v>1498</v>
      </c>
      <c r="D95" s="75" t="s">
        <v>387</v>
      </c>
      <c r="E95" s="113" t="s">
        <v>1200</v>
      </c>
      <c r="F95" s="114" t="s">
        <v>30</v>
      </c>
      <c r="G95" s="113" t="s">
        <v>1244</v>
      </c>
      <c r="H95" s="108">
        <v>21.6</v>
      </c>
      <c r="I95" s="108">
        <v>0.15000000000000002</v>
      </c>
      <c r="J95" s="34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40"/>
      <c r="V95" s="338">
        <f t="shared" si="2"/>
        <v>0</v>
      </c>
    </row>
    <row r="96" spans="1:22" ht="38.25" x14ac:dyDescent="0.25">
      <c r="A96" s="131">
        <v>440</v>
      </c>
      <c r="B96" s="59" t="s">
        <v>395</v>
      </c>
      <c r="C96" s="69" t="s">
        <v>1501</v>
      </c>
      <c r="D96" s="59" t="s">
        <v>396</v>
      </c>
      <c r="E96" s="113" t="s">
        <v>1066</v>
      </c>
      <c r="F96" s="114" t="s">
        <v>1247</v>
      </c>
      <c r="G96" s="113" t="s">
        <v>1248</v>
      </c>
      <c r="H96" s="108">
        <v>41.51</v>
      </c>
      <c r="I96" s="108">
        <v>2.0754999999999999</v>
      </c>
      <c r="J96" s="34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40"/>
      <c r="V96" s="338">
        <f t="shared" si="2"/>
        <v>0</v>
      </c>
    </row>
    <row r="97" spans="1:22" ht="25.5" x14ac:dyDescent="0.25">
      <c r="A97" s="131">
        <v>442</v>
      </c>
      <c r="B97" s="59" t="s">
        <v>401</v>
      </c>
      <c r="C97" s="59" t="s">
        <v>402</v>
      </c>
      <c r="D97" s="59" t="s">
        <v>403</v>
      </c>
      <c r="E97" s="113" t="s">
        <v>1200</v>
      </c>
      <c r="F97" s="114" t="s">
        <v>1169</v>
      </c>
      <c r="G97" s="113" t="s">
        <v>1251</v>
      </c>
      <c r="H97" s="108">
        <v>55.2</v>
      </c>
      <c r="I97" s="108">
        <v>0.184</v>
      </c>
      <c r="J97" s="34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40"/>
      <c r="V97" s="338">
        <f t="shared" si="2"/>
        <v>0</v>
      </c>
    </row>
    <row r="98" spans="1:22" ht="51" x14ac:dyDescent="0.25">
      <c r="A98" s="131">
        <v>444</v>
      </c>
      <c r="B98" s="59" t="s">
        <v>409</v>
      </c>
      <c r="C98" s="59" t="s">
        <v>410</v>
      </c>
      <c r="D98" s="59" t="s">
        <v>411</v>
      </c>
      <c r="E98" s="113" t="s">
        <v>1066</v>
      </c>
      <c r="F98" s="114" t="s">
        <v>411</v>
      </c>
      <c r="G98" s="113" t="s">
        <v>1253</v>
      </c>
      <c r="H98" s="108">
        <v>44.98</v>
      </c>
      <c r="I98" s="108">
        <v>0.46854166666666663</v>
      </c>
      <c r="J98" s="34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40"/>
      <c r="V98" s="338">
        <f t="shared" si="2"/>
        <v>0</v>
      </c>
    </row>
    <row r="99" spans="1:22" ht="51" x14ac:dyDescent="0.25">
      <c r="A99" s="131">
        <v>445</v>
      </c>
      <c r="B99" s="59" t="s">
        <v>413</v>
      </c>
      <c r="C99" s="59" t="s">
        <v>414</v>
      </c>
      <c r="D99" s="59" t="s">
        <v>415</v>
      </c>
      <c r="E99" s="113"/>
      <c r="F99" s="114" t="s">
        <v>30</v>
      </c>
      <c r="G99" s="113" t="s">
        <v>1254</v>
      </c>
      <c r="H99" s="108">
        <v>37.369999999999997</v>
      </c>
      <c r="I99" s="108">
        <v>3.7369999999999997</v>
      </c>
      <c r="J99" s="34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40"/>
      <c r="V99" s="338">
        <f t="shared" si="2"/>
        <v>0</v>
      </c>
    </row>
    <row r="100" spans="1:22" ht="38.25" x14ac:dyDescent="0.25">
      <c r="A100" s="131">
        <v>446</v>
      </c>
      <c r="B100" s="59" t="s">
        <v>417</v>
      </c>
      <c r="C100" s="59" t="s">
        <v>418</v>
      </c>
      <c r="D100" s="59" t="s">
        <v>419</v>
      </c>
      <c r="E100" s="113"/>
      <c r="F100" s="114" t="s">
        <v>1241</v>
      </c>
      <c r="G100" s="113" t="s">
        <v>1255</v>
      </c>
      <c r="H100" s="108">
        <v>10.83</v>
      </c>
      <c r="I100" s="108">
        <v>5.4150000000000004E-2</v>
      </c>
      <c r="J100" s="34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40"/>
      <c r="V100" s="338">
        <f t="shared" si="2"/>
        <v>0</v>
      </c>
    </row>
    <row r="101" spans="1:22" ht="15.75" x14ac:dyDescent="0.25">
      <c r="A101" s="131">
        <v>450</v>
      </c>
      <c r="B101" s="59" t="s">
        <v>429</v>
      </c>
      <c r="C101" s="78" t="s">
        <v>341</v>
      </c>
      <c r="D101" s="59" t="s">
        <v>427</v>
      </c>
      <c r="E101" s="113" t="s">
        <v>1066</v>
      </c>
      <c r="F101" s="114" t="s">
        <v>362</v>
      </c>
      <c r="G101" s="113" t="s">
        <v>1259</v>
      </c>
      <c r="H101" s="108">
        <v>25.03</v>
      </c>
      <c r="I101" s="108">
        <v>0.34763888888888889</v>
      </c>
      <c r="J101" s="34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40"/>
      <c r="V101" s="338">
        <f t="shared" si="2"/>
        <v>0</v>
      </c>
    </row>
    <row r="102" spans="1:22" ht="76.5" x14ac:dyDescent="0.25">
      <c r="A102" s="268"/>
      <c r="B102" s="255" t="s">
        <v>430</v>
      </c>
      <c r="C102" s="256" t="s">
        <v>1505</v>
      </c>
      <c r="D102" s="256"/>
      <c r="E102" s="277"/>
      <c r="F102" s="278"/>
      <c r="G102" s="277"/>
      <c r="H102" s="279" t="s">
        <v>853</v>
      </c>
      <c r="I102" s="279" t="s">
        <v>1077</v>
      </c>
      <c r="J102" s="349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>
        <f t="shared" si="2"/>
        <v>0</v>
      </c>
    </row>
    <row r="103" spans="1:22" ht="15.75" x14ac:dyDescent="0.25">
      <c r="A103" s="131">
        <v>501</v>
      </c>
      <c r="B103" s="59" t="s">
        <v>431</v>
      </c>
      <c r="C103" s="69" t="s">
        <v>432</v>
      </c>
      <c r="D103" s="59" t="s">
        <v>433</v>
      </c>
      <c r="E103" s="113">
        <v>1</v>
      </c>
      <c r="F103" s="114" t="s">
        <v>433</v>
      </c>
      <c r="G103" s="113" t="s">
        <v>289</v>
      </c>
      <c r="H103" s="108">
        <v>55.589999999999996</v>
      </c>
      <c r="I103" s="108">
        <v>1.853</v>
      </c>
      <c r="J103" s="34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>
        <f t="shared" si="2"/>
        <v>0</v>
      </c>
    </row>
    <row r="104" spans="1:22" ht="51" x14ac:dyDescent="0.25">
      <c r="A104" s="131">
        <v>504</v>
      </c>
      <c r="B104" s="59" t="s">
        <v>437</v>
      </c>
      <c r="C104" s="59" t="s">
        <v>1507</v>
      </c>
      <c r="D104" s="59" t="s">
        <v>440</v>
      </c>
      <c r="E104" s="113"/>
      <c r="F104" s="114" t="s">
        <v>1263</v>
      </c>
      <c r="G104" s="113" t="s">
        <v>200</v>
      </c>
      <c r="H104" s="108">
        <v>37.1</v>
      </c>
      <c r="I104" s="108">
        <v>6.1833333333333336</v>
      </c>
      <c r="J104" s="34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40"/>
      <c r="V104" s="338">
        <f t="shared" si="2"/>
        <v>0</v>
      </c>
    </row>
    <row r="105" spans="1:22" ht="15.75" x14ac:dyDescent="0.25">
      <c r="A105" s="131">
        <v>505</v>
      </c>
      <c r="B105" s="59" t="s">
        <v>441</v>
      </c>
      <c r="C105" s="59" t="s">
        <v>442</v>
      </c>
      <c r="D105" s="59" t="s">
        <v>438</v>
      </c>
      <c r="E105" s="113"/>
      <c r="F105" s="114" t="s">
        <v>1261</v>
      </c>
      <c r="G105" s="113" t="s">
        <v>1262</v>
      </c>
      <c r="H105" s="108">
        <v>38.72</v>
      </c>
      <c r="I105" s="108">
        <v>6.4533333333333331</v>
      </c>
      <c r="J105" s="34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40"/>
      <c r="V105" s="338">
        <f t="shared" si="2"/>
        <v>0</v>
      </c>
    </row>
    <row r="106" spans="1:22" ht="15.75" x14ac:dyDescent="0.25">
      <c r="A106" s="131">
        <v>507</v>
      </c>
      <c r="B106" s="59" t="s">
        <v>443</v>
      </c>
      <c r="C106" s="59" t="s">
        <v>444</v>
      </c>
      <c r="D106" s="59" t="s">
        <v>433</v>
      </c>
      <c r="E106" s="113">
        <v>1</v>
      </c>
      <c r="F106" s="114" t="s">
        <v>433</v>
      </c>
      <c r="G106" s="113" t="s">
        <v>289</v>
      </c>
      <c r="H106" s="108">
        <v>59.15</v>
      </c>
      <c r="I106" s="108">
        <v>1.9716666666666667</v>
      </c>
      <c r="J106" s="34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40"/>
      <c r="V106" s="338">
        <f t="shared" si="2"/>
        <v>0</v>
      </c>
    </row>
    <row r="107" spans="1:22" ht="51" x14ac:dyDescent="0.25">
      <c r="A107" s="131">
        <v>510</v>
      </c>
      <c r="B107" s="59" t="s">
        <v>449</v>
      </c>
      <c r="C107" s="59" t="s">
        <v>450</v>
      </c>
      <c r="D107" s="59" t="s">
        <v>451</v>
      </c>
      <c r="E107" s="113"/>
      <c r="F107" s="114" t="s">
        <v>1270</v>
      </c>
      <c r="G107" s="113" t="s">
        <v>1271</v>
      </c>
      <c r="H107" s="108">
        <v>52.93</v>
      </c>
      <c r="I107" s="108">
        <v>4.4108333333333336</v>
      </c>
      <c r="J107" s="34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40"/>
      <c r="V107" s="338">
        <f t="shared" si="2"/>
        <v>0</v>
      </c>
    </row>
    <row r="108" spans="1:22" ht="25.5" x14ac:dyDescent="0.25">
      <c r="A108" s="131">
        <v>514</v>
      </c>
      <c r="B108" s="59" t="s">
        <v>463</v>
      </c>
      <c r="C108" s="59" t="s">
        <v>464</v>
      </c>
      <c r="D108" s="59" t="s">
        <v>246</v>
      </c>
      <c r="E108" s="113"/>
      <c r="F108" s="114" t="s">
        <v>30</v>
      </c>
      <c r="G108" s="113" t="s">
        <v>1273</v>
      </c>
      <c r="H108" s="108">
        <v>21.8</v>
      </c>
      <c r="I108" s="108">
        <v>3.6333333333333333</v>
      </c>
      <c r="J108" s="34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40"/>
      <c r="V108" s="338">
        <f t="shared" si="2"/>
        <v>0</v>
      </c>
    </row>
    <row r="109" spans="1:22" ht="15.75" x14ac:dyDescent="0.25">
      <c r="A109" s="131">
        <v>515</v>
      </c>
      <c r="B109" s="59" t="s">
        <v>465</v>
      </c>
      <c r="C109" s="59" t="s">
        <v>466</v>
      </c>
      <c r="D109" s="59" t="s">
        <v>433</v>
      </c>
      <c r="E109" s="113"/>
      <c r="F109" s="114" t="s">
        <v>433</v>
      </c>
      <c r="G109" s="113" t="s">
        <v>289</v>
      </c>
      <c r="H109" s="108">
        <v>59.18</v>
      </c>
      <c r="I109" s="108">
        <v>1.9726666666666666</v>
      </c>
      <c r="J109" s="34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40"/>
      <c r="V109" s="338">
        <f t="shared" si="2"/>
        <v>0</v>
      </c>
    </row>
    <row r="110" spans="1:22" ht="25.5" x14ac:dyDescent="0.25">
      <c r="A110" s="131">
        <v>518</v>
      </c>
      <c r="B110" s="59" t="s">
        <v>473</v>
      </c>
      <c r="C110" s="59" t="s">
        <v>474</v>
      </c>
      <c r="D110" s="59" t="s">
        <v>475</v>
      </c>
      <c r="E110" s="113"/>
      <c r="F110" s="114" t="s">
        <v>1274</v>
      </c>
      <c r="G110" s="113" t="s">
        <v>1275</v>
      </c>
      <c r="H110" s="108">
        <v>34.15</v>
      </c>
      <c r="I110" s="108">
        <v>8.8932291666666663E-2</v>
      </c>
      <c r="J110" s="34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40"/>
      <c r="V110" s="338">
        <f t="shared" si="2"/>
        <v>0</v>
      </c>
    </row>
    <row r="111" spans="1:22" ht="25.5" x14ac:dyDescent="0.25">
      <c r="A111" s="131">
        <v>520</v>
      </c>
      <c r="B111" s="59" t="s">
        <v>481</v>
      </c>
      <c r="C111" s="59" t="s">
        <v>482</v>
      </c>
      <c r="D111" s="59" t="s">
        <v>483</v>
      </c>
      <c r="E111" s="113"/>
      <c r="F111" s="114" t="s">
        <v>1274</v>
      </c>
      <c r="G111" s="113" t="s">
        <v>1275</v>
      </c>
      <c r="H111" s="108">
        <v>27.150000000000002</v>
      </c>
      <c r="I111" s="108">
        <v>7.0703125000000006E-2</v>
      </c>
      <c r="J111" s="34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40"/>
      <c r="V111" s="338">
        <f t="shared" si="2"/>
        <v>0</v>
      </c>
    </row>
    <row r="112" spans="1:22" ht="25.5" x14ac:dyDescent="0.25">
      <c r="A112" s="131">
        <v>523</v>
      </c>
      <c r="B112" s="59" t="s">
        <v>489</v>
      </c>
      <c r="C112" s="59" t="s">
        <v>482</v>
      </c>
      <c r="D112" s="75" t="s">
        <v>475</v>
      </c>
      <c r="E112" s="113"/>
      <c r="F112" s="114" t="s">
        <v>1274</v>
      </c>
      <c r="G112" s="113" t="s">
        <v>1275</v>
      </c>
      <c r="H112" s="108">
        <v>34.989999999999995</v>
      </c>
      <c r="I112" s="108">
        <v>9.1119791666666658E-2</v>
      </c>
      <c r="J112" s="34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40"/>
      <c r="V112" s="338">
        <f t="shared" si="2"/>
        <v>0</v>
      </c>
    </row>
    <row r="113" spans="1:22" ht="38.25" x14ac:dyDescent="0.25">
      <c r="A113" s="268"/>
      <c r="B113" s="255" t="s">
        <v>492</v>
      </c>
      <c r="C113" s="256" t="s">
        <v>1511</v>
      </c>
      <c r="D113" s="256"/>
      <c r="E113" s="277"/>
      <c r="F113" s="278"/>
      <c r="G113" s="277"/>
      <c r="H113" s="279" t="s">
        <v>853</v>
      </c>
      <c r="I113" s="279" t="s">
        <v>1077</v>
      </c>
      <c r="J113" s="349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>
        <f t="shared" si="2"/>
        <v>0</v>
      </c>
    </row>
    <row r="114" spans="1:22" ht="25.5" x14ac:dyDescent="0.25">
      <c r="A114" s="131">
        <v>601</v>
      </c>
      <c r="B114" s="59" t="s">
        <v>493</v>
      </c>
      <c r="C114" s="59" t="s">
        <v>494</v>
      </c>
      <c r="D114" s="59" t="s">
        <v>493</v>
      </c>
      <c r="E114" s="113"/>
      <c r="F114" s="114" t="s">
        <v>1278</v>
      </c>
      <c r="G114" s="113" t="s">
        <v>1279</v>
      </c>
      <c r="H114" s="108">
        <v>35.559999999999995</v>
      </c>
      <c r="I114" s="108">
        <v>1.4816666666666665</v>
      </c>
      <c r="J114" s="34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40"/>
      <c r="V114" s="338">
        <f t="shared" si="2"/>
        <v>0</v>
      </c>
    </row>
    <row r="115" spans="1:22" ht="38.25" x14ac:dyDescent="0.25">
      <c r="A115" s="131">
        <v>609</v>
      </c>
      <c r="B115" s="59" t="s">
        <v>520</v>
      </c>
      <c r="C115" s="59" t="s">
        <v>521</v>
      </c>
      <c r="D115" s="59" t="s">
        <v>522</v>
      </c>
      <c r="E115" s="113"/>
      <c r="F115" s="114" t="s">
        <v>1282</v>
      </c>
      <c r="G115" s="113" t="s">
        <v>408</v>
      </c>
      <c r="H115" s="108">
        <v>42.65</v>
      </c>
      <c r="I115" s="108" t="s">
        <v>1077</v>
      </c>
      <c r="J115" s="348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38">
        <f t="shared" ref="V115:V136" si="3">SUM(J115:U115)</f>
        <v>0</v>
      </c>
    </row>
    <row r="116" spans="1:22" ht="38.25" x14ac:dyDescent="0.25">
      <c r="A116" s="131">
        <v>610</v>
      </c>
      <c r="B116" s="59" t="s">
        <v>523</v>
      </c>
      <c r="C116" s="59" t="s">
        <v>524</v>
      </c>
      <c r="D116" s="59" t="s">
        <v>525</v>
      </c>
      <c r="E116" s="113"/>
      <c r="F116" s="114" t="s">
        <v>1261</v>
      </c>
      <c r="G116" s="113" t="s">
        <v>289</v>
      </c>
      <c r="H116" s="108">
        <v>31.580000000000002</v>
      </c>
      <c r="I116" s="108" t="s">
        <v>1077</v>
      </c>
      <c r="J116" s="348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38">
        <f t="shared" si="3"/>
        <v>0</v>
      </c>
    </row>
    <row r="117" spans="1:22" ht="15.75" x14ac:dyDescent="0.25">
      <c r="A117" s="131">
        <v>617</v>
      </c>
      <c r="B117" s="59" t="s">
        <v>534</v>
      </c>
      <c r="C117" s="59" t="s">
        <v>535</v>
      </c>
      <c r="D117" s="59" t="s">
        <v>536</v>
      </c>
      <c r="E117" s="113"/>
      <c r="F117" s="114" t="s">
        <v>1284</v>
      </c>
      <c r="G117" s="113" t="s">
        <v>1285</v>
      </c>
      <c r="H117" s="108">
        <v>21.16</v>
      </c>
      <c r="I117" s="108">
        <v>3.5266666666666668</v>
      </c>
      <c r="J117" s="348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38">
        <f t="shared" si="3"/>
        <v>0</v>
      </c>
    </row>
    <row r="118" spans="1:22" ht="51" x14ac:dyDescent="0.25">
      <c r="A118" s="131">
        <v>622</v>
      </c>
      <c r="B118" s="59" t="s">
        <v>545</v>
      </c>
      <c r="C118" s="59" t="s">
        <v>546</v>
      </c>
      <c r="D118" s="59" t="s">
        <v>547</v>
      </c>
      <c r="E118" s="113"/>
      <c r="F118" s="114" t="s">
        <v>1197</v>
      </c>
      <c r="G118" s="113" t="s">
        <v>1286</v>
      </c>
      <c r="H118" s="108">
        <v>14.19</v>
      </c>
      <c r="I118" s="108">
        <v>0.29562499999999997</v>
      </c>
      <c r="J118" s="348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38">
        <f t="shared" si="3"/>
        <v>0</v>
      </c>
    </row>
    <row r="119" spans="1:22" ht="15.75" x14ac:dyDescent="0.25">
      <c r="A119" s="131">
        <v>623</v>
      </c>
      <c r="B119" s="59" t="s">
        <v>549</v>
      </c>
      <c r="C119" s="59"/>
      <c r="D119" s="59" t="s">
        <v>550</v>
      </c>
      <c r="E119" s="113"/>
      <c r="F119" s="114" t="s">
        <v>550</v>
      </c>
      <c r="G119" s="113" t="s">
        <v>1287</v>
      </c>
      <c r="H119" s="108">
        <v>21.26</v>
      </c>
      <c r="I119" s="108">
        <v>0.22145833333333334</v>
      </c>
      <c r="J119" s="348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38">
        <f t="shared" si="3"/>
        <v>0</v>
      </c>
    </row>
    <row r="120" spans="1:22" ht="15.75" x14ac:dyDescent="0.25">
      <c r="A120" s="131">
        <v>624</v>
      </c>
      <c r="B120" s="59" t="s">
        <v>552</v>
      </c>
      <c r="C120" s="59" t="s">
        <v>553</v>
      </c>
      <c r="D120" s="59" t="s">
        <v>554</v>
      </c>
      <c r="E120" s="113"/>
      <c r="F120" s="114" t="s">
        <v>1288</v>
      </c>
      <c r="G120" s="113" t="s">
        <v>1281</v>
      </c>
      <c r="H120" s="108">
        <v>17.78</v>
      </c>
      <c r="I120" s="108">
        <v>0.29633333333333334</v>
      </c>
      <c r="J120" s="348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38">
        <f t="shared" si="3"/>
        <v>0</v>
      </c>
    </row>
    <row r="121" spans="1:22" ht="25.5" x14ac:dyDescent="0.25">
      <c r="A121" s="131">
        <v>625</v>
      </c>
      <c r="B121" s="59" t="s">
        <v>556</v>
      </c>
      <c r="C121" s="59" t="s">
        <v>557</v>
      </c>
      <c r="D121" s="59" t="s">
        <v>246</v>
      </c>
      <c r="E121" s="113"/>
      <c r="F121" s="114" t="s">
        <v>1289</v>
      </c>
      <c r="G121" s="113" t="s">
        <v>408</v>
      </c>
      <c r="H121" s="108">
        <v>14.1</v>
      </c>
      <c r="I121" s="108">
        <v>0.56399999999999995</v>
      </c>
      <c r="J121" s="348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38">
        <f t="shared" si="3"/>
        <v>0</v>
      </c>
    </row>
    <row r="122" spans="1:22" ht="25.5" x14ac:dyDescent="0.25">
      <c r="A122" s="131">
        <v>626</v>
      </c>
      <c r="B122" s="59" t="s">
        <v>558</v>
      </c>
      <c r="C122" s="59" t="s">
        <v>559</v>
      </c>
      <c r="D122" s="59" t="s">
        <v>246</v>
      </c>
      <c r="E122" s="113"/>
      <c r="F122" s="114" t="s">
        <v>1289</v>
      </c>
      <c r="G122" s="113" t="s">
        <v>275</v>
      </c>
      <c r="H122" s="108">
        <v>23.41</v>
      </c>
      <c r="I122" s="108">
        <v>0.46820000000000001</v>
      </c>
      <c r="J122" s="348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38">
        <f t="shared" si="3"/>
        <v>0</v>
      </c>
    </row>
    <row r="123" spans="1:22" ht="15.75" x14ac:dyDescent="0.25">
      <c r="A123" s="131">
        <v>629</v>
      </c>
      <c r="B123" s="59" t="s">
        <v>566</v>
      </c>
      <c r="C123" s="59"/>
      <c r="D123" s="59" t="s">
        <v>567</v>
      </c>
      <c r="E123" s="113"/>
      <c r="F123" s="114" t="s">
        <v>567</v>
      </c>
      <c r="G123" s="113" t="s">
        <v>1015</v>
      </c>
      <c r="H123" s="108">
        <v>47.129999999999995</v>
      </c>
      <c r="I123" s="108" t="s">
        <v>1077</v>
      </c>
      <c r="J123" s="348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38">
        <f t="shared" si="3"/>
        <v>0</v>
      </c>
    </row>
    <row r="124" spans="1:22" ht="38.25" x14ac:dyDescent="0.25">
      <c r="A124" s="268"/>
      <c r="B124" s="255" t="s">
        <v>570</v>
      </c>
      <c r="C124" s="255" t="s">
        <v>1515</v>
      </c>
      <c r="D124" s="255"/>
      <c r="E124" s="277"/>
      <c r="F124" s="278"/>
      <c r="G124" s="277"/>
      <c r="H124" s="279" t="s">
        <v>853</v>
      </c>
      <c r="I124" s="279" t="s">
        <v>1077</v>
      </c>
      <c r="J124" s="349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>
        <f t="shared" si="3"/>
        <v>0</v>
      </c>
    </row>
    <row r="125" spans="1:22" ht="38.25" x14ac:dyDescent="0.25">
      <c r="A125" s="131">
        <v>712</v>
      </c>
      <c r="B125" s="59" t="s">
        <v>603</v>
      </c>
      <c r="C125" s="59"/>
      <c r="D125" s="59" t="s">
        <v>583</v>
      </c>
      <c r="E125" s="113"/>
      <c r="F125" s="114" t="s">
        <v>1168</v>
      </c>
      <c r="G125" s="113" t="s">
        <v>1190</v>
      </c>
      <c r="H125" s="108">
        <v>17.040000000000003</v>
      </c>
      <c r="I125" s="108">
        <v>4.2600000000000007</v>
      </c>
      <c r="J125" s="348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38">
        <f t="shared" si="3"/>
        <v>0</v>
      </c>
    </row>
    <row r="126" spans="1:22" ht="25.5" x14ac:dyDescent="0.25">
      <c r="A126" s="131">
        <v>713</v>
      </c>
      <c r="B126" s="59" t="s">
        <v>604</v>
      </c>
      <c r="C126" s="59"/>
      <c r="D126" s="59" t="s">
        <v>246</v>
      </c>
      <c r="E126" s="113"/>
      <c r="F126" s="114" t="s">
        <v>1189</v>
      </c>
      <c r="G126" s="113" t="s">
        <v>1190</v>
      </c>
      <c r="H126" s="108">
        <v>29.720000000000002</v>
      </c>
      <c r="I126" s="108">
        <v>7.4300000000000006</v>
      </c>
      <c r="J126" s="348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38">
        <f t="shared" si="3"/>
        <v>0</v>
      </c>
    </row>
    <row r="127" spans="1:22" ht="25.5" x14ac:dyDescent="0.25">
      <c r="A127" s="131">
        <v>715</v>
      </c>
      <c r="B127" s="59" t="s">
        <v>606</v>
      </c>
      <c r="C127" s="59" t="s">
        <v>607</v>
      </c>
      <c r="D127" s="59" t="s">
        <v>246</v>
      </c>
      <c r="E127" s="113"/>
      <c r="F127" s="114" t="s">
        <v>1189</v>
      </c>
      <c r="G127" s="113" t="s">
        <v>1294</v>
      </c>
      <c r="H127" s="108">
        <v>26.490000000000002</v>
      </c>
      <c r="I127" s="108">
        <v>3.3112500000000002</v>
      </c>
      <c r="J127" s="348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38">
        <f t="shared" si="3"/>
        <v>0</v>
      </c>
    </row>
    <row r="128" spans="1:22" ht="25.5" x14ac:dyDescent="0.25">
      <c r="A128" s="131">
        <v>716</v>
      </c>
      <c r="B128" s="59" t="s">
        <v>609</v>
      </c>
      <c r="C128" s="59" t="s">
        <v>610</v>
      </c>
      <c r="D128" s="59" t="s">
        <v>246</v>
      </c>
      <c r="E128" s="113"/>
      <c r="F128" s="114" t="s">
        <v>1189</v>
      </c>
      <c r="G128" s="113" t="s">
        <v>1190</v>
      </c>
      <c r="H128" s="108">
        <v>26.490000000000002</v>
      </c>
      <c r="I128" s="108">
        <v>6.6225000000000005</v>
      </c>
      <c r="J128" s="348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38">
        <f t="shared" si="3"/>
        <v>0</v>
      </c>
    </row>
    <row r="129" spans="1:22" ht="15.75" x14ac:dyDescent="0.25">
      <c r="A129" s="268"/>
      <c r="B129" s="255" t="s">
        <v>611</v>
      </c>
      <c r="C129" s="256"/>
      <c r="D129" s="256"/>
      <c r="E129" s="277"/>
      <c r="F129" s="278"/>
      <c r="G129" s="277"/>
      <c r="H129" s="279" t="s">
        <v>853</v>
      </c>
      <c r="I129" s="279" t="s">
        <v>1077</v>
      </c>
      <c r="J129" s="349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>
        <f t="shared" si="3"/>
        <v>0</v>
      </c>
    </row>
    <row r="130" spans="1:22" ht="15.75" x14ac:dyDescent="0.25">
      <c r="A130" s="131">
        <v>801</v>
      </c>
      <c r="B130" s="59" t="s">
        <v>612</v>
      </c>
      <c r="C130" s="59" t="s">
        <v>613</v>
      </c>
      <c r="D130" s="59" t="s">
        <v>612</v>
      </c>
      <c r="E130" s="113"/>
      <c r="F130" s="114" t="s">
        <v>1295</v>
      </c>
      <c r="G130" s="113" t="s">
        <v>1296</v>
      </c>
      <c r="H130" s="108">
        <v>49.44</v>
      </c>
      <c r="I130" s="108">
        <v>16.48</v>
      </c>
      <c r="J130" s="348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38">
        <f t="shared" si="3"/>
        <v>0</v>
      </c>
    </row>
    <row r="131" spans="1:22" ht="15.75" x14ac:dyDescent="0.25">
      <c r="A131" s="131">
        <v>803</v>
      </c>
      <c r="B131" s="80" t="s">
        <v>619</v>
      </c>
      <c r="C131" s="80" t="s">
        <v>620</v>
      </c>
      <c r="D131" s="59" t="s">
        <v>617</v>
      </c>
      <c r="E131" s="113"/>
      <c r="F131" s="114" t="s">
        <v>1270</v>
      </c>
      <c r="G131" s="113" t="s">
        <v>408</v>
      </c>
      <c r="H131" s="108">
        <v>77.7</v>
      </c>
      <c r="I131" s="108">
        <v>3.1080000000000001</v>
      </c>
      <c r="J131" s="348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38">
        <f t="shared" si="3"/>
        <v>0</v>
      </c>
    </row>
    <row r="132" spans="1:22" ht="15.75" x14ac:dyDescent="0.25">
      <c r="A132" s="268"/>
      <c r="B132" s="269" t="s">
        <v>621</v>
      </c>
      <c r="C132" s="270"/>
      <c r="D132" s="271"/>
      <c r="E132" s="277"/>
      <c r="F132" s="278"/>
      <c r="G132" s="277"/>
      <c r="H132" s="279" t="s">
        <v>853</v>
      </c>
      <c r="I132" s="279" t="s">
        <v>1077</v>
      </c>
      <c r="J132" s="349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>
        <f t="shared" si="3"/>
        <v>0</v>
      </c>
    </row>
    <row r="133" spans="1:22" ht="38.25" x14ac:dyDescent="0.25">
      <c r="A133" s="131">
        <v>911</v>
      </c>
      <c r="B133" s="90" t="s">
        <v>639</v>
      </c>
      <c r="C133" s="90" t="s">
        <v>640</v>
      </c>
      <c r="D133" s="90"/>
      <c r="E133" s="113"/>
      <c r="F133" s="114" t="s">
        <v>1298</v>
      </c>
      <c r="G133" s="113" t="s">
        <v>1292</v>
      </c>
      <c r="H133" s="108">
        <v>14.64</v>
      </c>
      <c r="I133" s="108" t="s">
        <v>1077</v>
      </c>
      <c r="J133" s="348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38">
        <f t="shared" si="3"/>
        <v>0</v>
      </c>
    </row>
    <row r="134" spans="1:22" ht="15.75" x14ac:dyDescent="0.25">
      <c r="A134" s="131">
        <v>928</v>
      </c>
      <c r="B134" s="90" t="s">
        <v>680</v>
      </c>
      <c r="C134" s="90" t="s">
        <v>681</v>
      </c>
      <c r="D134" s="90"/>
      <c r="E134" s="113"/>
      <c r="F134" s="114" t="s">
        <v>1168</v>
      </c>
      <c r="G134" s="113" t="s">
        <v>1302</v>
      </c>
      <c r="H134" s="108">
        <v>49.589999999999996</v>
      </c>
      <c r="I134" s="108">
        <v>4.9589999999999995E-2</v>
      </c>
      <c r="J134" s="348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38">
        <f t="shared" si="3"/>
        <v>0</v>
      </c>
    </row>
    <row r="135" spans="1:22" ht="64.5" x14ac:dyDescent="0.25">
      <c r="A135" s="131">
        <v>929</v>
      </c>
      <c r="B135" s="90" t="s">
        <v>682</v>
      </c>
      <c r="C135" s="95" t="s">
        <v>1516</v>
      </c>
      <c r="D135" s="95"/>
      <c r="E135" s="113"/>
      <c r="F135" s="114" t="s">
        <v>1298</v>
      </c>
      <c r="G135" s="113" t="s">
        <v>1292</v>
      </c>
      <c r="H135" s="108">
        <v>6.4799999999999995</v>
      </c>
      <c r="I135" s="108">
        <v>6.4799999999999996E-3</v>
      </c>
      <c r="J135" s="348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38">
        <f t="shared" si="3"/>
        <v>0</v>
      </c>
    </row>
    <row r="136" spans="1:22" ht="51.75" x14ac:dyDescent="0.25">
      <c r="A136" s="131">
        <v>944</v>
      </c>
      <c r="B136" s="90" t="s">
        <v>713</v>
      </c>
      <c r="C136" s="95" t="s">
        <v>1520</v>
      </c>
      <c r="D136" s="95"/>
      <c r="E136" s="113"/>
      <c r="F136" s="114" t="s">
        <v>1298</v>
      </c>
      <c r="G136" s="113" t="s">
        <v>1292</v>
      </c>
      <c r="H136" s="108">
        <v>6.4799999999999995</v>
      </c>
      <c r="I136" s="108">
        <v>6.4799999999999996E-3</v>
      </c>
      <c r="J136" s="348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38">
        <f t="shared" si="3"/>
        <v>0</v>
      </c>
    </row>
    <row r="137" spans="1:22" ht="16.5" x14ac:dyDescent="0.25">
      <c r="A137" s="2"/>
      <c r="B137" s="2"/>
      <c r="C137" s="2"/>
      <c r="D137" s="2"/>
      <c r="E137" s="20"/>
      <c r="F137" s="21"/>
      <c r="G137" s="22"/>
      <c r="H137" s="22"/>
      <c r="I137" s="22"/>
    </row>
    <row r="138" spans="1:22" ht="16.5" x14ac:dyDescent="0.25">
      <c r="A138" s="2"/>
      <c r="B138" s="2"/>
      <c r="C138" s="2"/>
      <c r="D138" s="2"/>
      <c r="E138" s="20"/>
      <c r="F138" s="21"/>
      <c r="G138" s="22"/>
      <c r="H138" s="22"/>
      <c r="I138" s="22"/>
    </row>
    <row r="139" spans="1:22" ht="16.5" x14ac:dyDescent="0.25">
      <c r="A139" s="2"/>
      <c r="B139" s="2"/>
      <c r="C139" s="2"/>
      <c r="D139" s="2"/>
      <c r="E139" s="20"/>
      <c r="F139" s="21"/>
      <c r="G139" s="22"/>
      <c r="H139" s="22"/>
      <c r="I139" s="22"/>
    </row>
    <row r="140" spans="1:22" ht="16.5" x14ac:dyDescent="0.25">
      <c r="A140" s="2"/>
      <c r="B140" s="2"/>
      <c r="C140" s="2"/>
      <c r="D140" s="2"/>
      <c r="E140" s="20"/>
      <c r="F140" s="21"/>
      <c r="G140" s="22"/>
      <c r="H140" s="22"/>
      <c r="I140" s="22"/>
    </row>
    <row r="141" spans="1:22" ht="16.5" x14ac:dyDescent="0.25">
      <c r="A141" s="2"/>
      <c r="B141" s="2"/>
      <c r="C141" s="2"/>
      <c r="D141" s="2"/>
      <c r="E141" s="20"/>
      <c r="F141" s="21"/>
      <c r="G141" s="22"/>
      <c r="H141" s="22"/>
      <c r="I141" s="22"/>
    </row>
    <row r="142" spans="1:22" ht="16.5" x14ac:dyDescent="0.25">
      <c r="A142" s="2"/>
      <c r="B142" s="2"/>
      <c r="C142" s="2"/>
      <c r="D142" s="2"/>
      <c r="E142" s="20"/>
      <c r="F142" s="21"/>
      <c r="G142" s="22"/>
      <c r="H142" s="22"/>
      <c r="I142" s="22"/>
    </row>
    <row r="143" spans="1:22" ht="16.5" x14ac:dyDescent="0.25">
      <c r="A143" s="2"/>
      <c r="B143" s="2"/>
      <c r="C143" s="2"/>
      <c r="D143" s="2"/>
      <c r="E143" s="20"/>
      <c r="F143" s="21"/>
      <c r="G143" s="22"/>
      <c r="H143" s="22"/>
      <c r="I143" s="22"/>
    </row>
    <row r="144" spans="1:22" ht="16.5" x14ac:dyDescent="0.25">
      <c r="A144" s="2"/>
      <c r="B144" s="2"/>
      <c r="C144" s="2"/>
      <c r="D144" s="2"/>
      <c r="E144" s="20"/>
      <c r="F144" s="21"/>
      <c r="G144" s="22"/>
      <c r="H144" s="22"/>
      <c r="I144" s="22"/>
    </row>
    <row r="145" spans="1:22" ht="16.5" x14ac:dyDescent="0.25">
      <c r="A145" s="2"/>
      <c r="B145" s="2"/>
      <c r="C145" s="2"/>
      <c r="D145" s="2"/>
      <c r="E145" s="20"/>
      <c r="F145" s="21"/>
      <c r="G145" s="22"/>
      <c r="H145" s="22"/>
      <c r="I145" s="22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0"/>
    </row>
    <row r="146" spans="1:22" ht="16.5" x14ac:dyDescent="0.25">
      <c r="A146" s="2"/>
      <c r="B146" s="2"/>
      <c r="C146" s="2"/>
      <c r="D146" s="2"/>
      <c r="E146" s="20"/>
      <c r="F146" s="21"/>
      <c r="G146" s="22"/>
      <c r="H146" s="22"/>
      <c r="I146" s="22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  <c r="U146" s="350"/>
      <c r="V146" s="350"/>
    </row>
    <row r="147" spans="1:22" ht="16.5" x14ac:dyDescent="0.25">
      <c r="A147" s="2"/>
      <c r="B147" s="2"/>
      <c r="C147" s="2"/>
      <c r="D147" s="2"/>
      <c r="E147" s="20"/>
      <c r="F147" s="21"/>
      <c r="G147" s="22"/>
      <c r="H147" s="22"/>
      <c r="I147" s="22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</row>
    <row r="148" spans="1:22" ht="16.5" x14ac:dyDescent="0.25">
      <c r="A148" s="2"/>
      <c r="B148" s="2"/>
      <c r="C148" s="2"/>
      <c r="D148" s="2"/>
      <c r="E148" s="20"/>
      <c r="F148" s="21"/>
      <c r="G148" s="22"/>
      <c r="H148" s="22"/>
      <c r="I148" s="22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  <c r="U148" s="350"/>
      <c r="V148" s="350"/>
    </row>
    <row r="149" spans="1:22" ht="16.5" x14ac:dyDescent="0.25">
      <c r="A149" s="2"/>
      <c r="B149" s="2"/>
      <c r="C149" s="2"/>
      <c r="D149" s="2"/>
      <c r="E149" s="20"/>
      <c r="F149" s="21"/>
      <c r="G149" s="22"/>
      <c r="H149" s="22"/>
      <c r="I149" s="22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</row>
    <row r="150" spans="1:22" ht="16.5" x14ac:dyDescent="0.25">
      <c r="A150" s="2"/>
      <c r="B150" s="2"/>
      <c r="C150" s="2"/>
      <c r="D150" s="2"/>
      <c r="E150" s="20"/>
      <c r="F150" s="21"/>
      <c r="G150" s="22"/>
      <c r="H150" s="22"/>
      <c r="I150" s="22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0"/>
      <c r="V150" s="350"/>
    </row>
    <row r="151" spans="1:22" ht="16.5" x14ac:dyDescent="0.25">
      <c r="A151" s="2"/>
      <c r="B151" s="2"/>
      <c r="C151" s="2"/>
      <c r="D151" s="2"/>
      <c r="E151" s="20"/>
      <c r="F151" s="21"/>
      <c r="G151" s="22"/>
      <c r="H151" s="22"/>
      <c r="I151" s="22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  <c r="U151" s="350"/>
      <c r="V151" s="350"/>
    </row>
    <row r="152" spans="1:22" ht="16.5" x14ac:dyDescent="0.25">
      <c r="A152" s="2"/>
      <c r="B152" s="2"/>
      <c r="C152" s="2"/>
      <c r="D152" s="2"/>
      <c r="E152" s="20"/>
      <c r="F152" s="21"/>
      <c r="G152" s="22"/>
      <c r="H152" s="22"/>
      <c r="I152" s="22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  <c r="U152" s="350"/>
      <c r="V152" s="350"/>
    </row>
    <row r="153" spans="1:22" ht="16.5" x14ac:dyDescent="0.25">
      <c r="A153" s="2"/>
      <c r="B153" s="2"/>
      <c r="C153" s="2"/>
      <c r="D153" s="2"/>
      <c r="E153" s="20"/>
      <c r="F153" s="21"/>
      <c r="G153" s="22"/>
      <c r="H153" s="22"/>
      <c r="I153" s="22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  <c r="U153" s="350"/>
      <c r="V153" s="350"/>
    </row>
    <row r="154" spans="1:22" ht="16.5" x14ac:dyDescent="0.25">
      <c r="A154" s="2"/>
      <c r="B154" s="2"/>
      <c r="C154" s="2"/>
      <c r="D154" s="2"/>
      <c r="E154" s="20"/>
      <c r="F154" s="21"/>
      <c r="G154" s="22"/>
      <c r="H154" s="22"/>
      <c r="I154" s="22"/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0"/>
      <c r="U154" s="350"/>
      <c r="V154" s="350"/>
    </row>
    <row r="155" spans="1:22" ht="16.5" x14ac:dyDescent="0.25">
      <c r="A155" s="2"/>
      <c r="B155" s="2"/>
      <c r="C155" s="2"/>
      <c r="D155" s="2"/>
      <c r="E155" s="20"/>
      <c r="F155" s="21"/>
      <c r="G155" s="22"/>
      <c r="H155" s="22"/>
      <c r="I155" s="22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  <c r="U155" s="350"/>
      <c r="V155" s="350"/>
    </row>
    <row r="156" spans="1:22" ht="16.5" x14ac:dyDescent="0.25">
      <c r="A156" s="2"/>
      <c r="B156" s="2"/>
      <c r="C156" s="2"/>
      <c r="D156" s="2"/>
      <c r="E156" s="20"/>
      <c r="F156" s="21"/>
      <c r="G156" s="22"/>
      <c r="H156" s="22"/>
      <c r="I156" s="22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  <c r="U156" s="350"/>
      <c r="V156" s="350"/>
    </row>
    <row r="157" spans="1:22" ht="16.5" x14ac:dyDescent="0.25">
      <c r="A157" s="2"/>
      <c r="B157" s="2"/>
      <c r="C157" s="2"/>
      <c r="D157" s="2"/>
      <c r="E157" s="20"/>
      <c r="F157" s="21"/>
      <c r="G157" s="22"/>
      <c r="H157" s="22"/>
      <c r="I157" s="22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  <c r="U157" s="350"/>
      <c r="V157" s="350"/>
    </row>
    <row r="158" spans="1:22" ht="16.5" x14ac:dyDescent="0.25">
      <c r="A158" s="2"/>
      <c r="B158" s="2"/>
      <c r="C158" s="2"/>
      <c r="D158" s="2"/>
      <c r="E158" s="20"/>
      <c r="F158" s="21"/>
      <c r="G158" s="22"/>
      <c r="H158" s="22"/>
      <c r="I158" s="22"/>
      <c r="J158" s="350"/>
      <c r="K158" s="350"/>
      <c r="L158" s="350"/>
      <c r="M158" s="350"/>
      <c r="N158" s="350"/>
      <c r="O158" s="350"/>
      <c r="P158" s="350"/>
      <c r="Q158" s="350"/>
      <c r="R158" s="350"/>
      <c r="S158" s="350"/>
      <c r="T158" s="350"/>
      <c r="U158" s="350"/>
      <c r="V158" s="350"/>
    </row>
    <row r="159" spans="1:22" ht="16.5" x14ac:dyDescent="0.25">
      <c r="A159" s="2"/>
      <c r="B159" s="2"/>
      <c r="C159" s="2"/>
      <c r="D159" s="2"/>
      <c r="E159" s="20"/>
      <c r="F159" s="21"/>
      <c r="G159" s="22"/>
      <c r="H159" s="22"/>
      <c r="I159" s="22"/>
      <c r="J159" s="350"/>
      <c r="K159" s="350"/>
      <c r="L159" s="350"/>
      <c r="M159" s="350"/>
      <c r="N159" s="350"/>
      <c r="O159" s="350"/>
      <c r="P159" s="350"/>
      <c r="Q159" s="350"/>
      <c r="R159" s="350"/>
      <c r="S159" s="350"/>
      <c r="T159" s="350"/>
      <c r="U159" s="350"/>
      <c r="V159" s="350"/>
    </row>
    <row r="160" spans="1:22" ht="16.5" x14ac:dyDescent="0.25">
      <c r="A160" s="2"/>
      <c r="B160" s="2"/>
      <c r="C160" s="2"/>
      <c r="D160" s="2"/>
      <c r="E160" s="20"/>
      <c r="F160" s="21"/>
      <c r="G160" s="22"/>
      <c r="H160" s="22"/>
      <c r="I160" s="22"/>
      <c r="J160" s="350"/>
      <c r="K160" s="350"/>
      <c r="L160" s="350"/>
      <c r="M160" s="350"/>
      <c r="N160" s="350"/>
      <c r="O160" s="350"/>
      <c r="P160" s="350"/>
      <c r="Q160" s="350"/>
      <c r="R160" s="350"/>
      <c r="S160" s="350"/>
      <c r="T160" s="350"/>
      <c r="U160" s="350"/>
      <c r="V160" s="350"/>
    </row>
    <row r="161" spans="1:22" ht="16.5" x14ac:dyDescent="0.25">
      <c r="A161" s="2"/>
      <c r="B161" s="2"/>
      <c r="C161" s="2"/>
      <c r="D161" s="2"/>
      <c r="E161" s="20"/>
      <c r="F161" s="21"/>
      <c r="G161" s="22"/>
      <c r="H161" s="22"/>
      <c r="I161" s="22"/>
      <c r="J161" s="350"/>
      <c r="K161" s="350"/>
      <c r="L161" s="350"/>
      <c r="M161" s="350"/>
      <c r="N161" s="350"/>
      <c r="O161" s="350"/>
      <c r="P161" s="350"/>
      <c r="Q161" s="350"/>
      <c r="R161" s="350"/>
      <c r="S161" s="350"/>
      <c r="T161" s="350"/>
      <c r="U161" s="350"/>
      <c r="V161" s="350"/>
    </row>
    <row r="162" spans="1:22" ht="16.5" x14ac:dyDescent="0.25">
      <c r="A162" s="2"/>
      <c r="B162" s="2"/>
      <c r="C162" s="2"/>
      <c r="D162" s="2"/>
      <c r="E162" s="20"/>
      <c r="F162" s="21"/>
      <c r="G162" s="22"/>
      <c r="H162" s="22"/>
      <c r="I162" s="22"/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  <c r="U162" s="350"/>
      <c r="V162" s="350"/>
    </row>
    <row r="163" spans="1:22" ht="16.5" x14ac:dyDescent="0.25">
      <c r="A163" s="2"/>
      <c r="B163" s="2"/>
      <c r="C163" s="2"/>
      <c r="D163" s="2"/>
      <c r="E163" s="20"/>
      <c r="F163" s="21"/>
      <c r="G163" s="22"/>
      <c r="H163" s="22"/>
      <c r="I163" s="22"/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  <c r="U163" s="350"/>
      <c r="V163" s="350"/>
    </row>
    <row r="164" spans="1:22" ht="16.5" x14ac:dyDescent="0.25">
      <c r="A164" s="2"/>
      <c r="B164" s="2"/>
      <c r="C164" s="2"/>
      <c r="D164" s="2"/>
      <c r="E164" s="20"/>
      <c r="F164" s="21"/>
      <c r="G164" s="22"/>
      <c r="H164" s="22"/>
      <c r="I164" s="22"/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  <c r="U164" s="350"/>
      <c r="V164" s="350"/>
    </row>
    <row r="165" spans="1:22" ht="16.5" x14ac:dyDescent="0.25">
      <c r="A165" s="2"/>
      <c r="B165" s="2"/>
      <c r="C165" s="2"/>
      <c r="D165" s="2"/>
      <c r="E165" s="20"/>
      <c r="F165" s="21"/>
      <c r="G165" s="22"/>
      <c r="H165" s="22"/>
      <c r="I165" s="22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  <c r="U165" s="350"/>
      <c r="V165" s="350"/>
    </row>
    <row r="166" spans="1:22" ht="16.5" x14ac:dyDescent="0.25">
      <c r="A166" s="2"/>
      <c r="B166" s="2"/>
      <c r="C166" s="2"/>
      <c r="D166" s="2"/>
      <c r="E166" s="20"/>
      <c r="F166" s="21"/>
      <c r="G166" s="22"/>
      <c r="H166" s="22"/>
      <c r="I166" s="22"/>
      <c r="J166" s="350"/>
      <c r="K166" s="350"/>
      <c r="L166" s="350"/>
      <c r="M166" s="350"/>
      <c r="N166" s="350"/>
      <c r="O166" s="350"/>
      <c r="P166" s="350"/>
      <c r="Q166" s="350"/>
      <c r="R166" s="350"/>
      <c r="S166" s="350"/>
      <c r="T166" s="350"/>
      <c r="U166" s="350"/>
      <c r="V166" s="350"/>
    </row>
    <row r="167" spans="1:22" ht="16.5" x14ac:dyDescent="0.25">
      <c r="A167" s="2"/>
      <c r="B167" s="2"/>
      <c r="C167" s="2"/>
      <c r="D167" s="2"/>
      <c r="E167" s="20"/>
      <c r="F167" s="21"/>
      <c r="G167" s="22"/>
      <c r="H167" s="22"/>
      <c r="I167" s="22"/>
      <c r="J167" s="350"/>
      <c r="K167" s="350"/>
      <c r="L167" s="350"/>
      <c r="M167" s="350"/>
      <c r="N167" s="350"/>
      <c r="O167" s="350"/>
      <c r="P167" s="350"/>
      <c r="Q167" s="350"/>
      <c r="R167" s="350"/>
      <c r="S167" s="350"/>
      <c r="T167" s="350"/>
      <c r="U167" s="350"/>
      <c r="V167" s="350"/>
    </row>
    <row r="168" spans="1:22" ht="16.5" x14ac:dyDescent="0.25">
      <c r="A168" s="2"/>
      <c r="B168" s="2"/>
      <c r="C168" s="2"/>
      <c r="D168" s="2"/>
      <c r="E168" s="20"/>
      <c r="F168" s="21"/>
      <c r="G168" s="22"/>
      <c r="H168" s="22"/>
      <c r="I168" s="22"/>
      <c r="J168" s="350"/>
      <c r="K168" s="350"/>
      <c r="L168" s="350"/>
      <c r="M168" s="350"/>
      <c r="N168" s="350"/>
      <c r="O168" s="350"/>
      <c r="P168" s="350"/>
      <c r="Q168" s="350"/>
      <c r="R168" s="350"/>
      <c r="S168" s="350"/>
      <c r="T168" s="350"/>
      <c r="U168" s="350"/>
      <c r="V168" s="350"/>
    </row>
    <row r="169" spans="1:22" ht="16.5" x14ac:dyDescent="0.25">
      <c r="A169" s="2"/>
      <c r="B169" s="2"/>
      <c r="C169" s="2"/>
      <c r="D169" s="2"/>
      <c r="E169" s="20"/>
      <c r="F169" s="21"/>
      <c r="G169" s="22"/>
      <c r="H169" s="22"/>
      <c r="I169" s="22"/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0"/>
      <c r="U169" s="350"/>
      <c r="V169" s="350"/>
    </row>
    <row r="170" spans="1:22" ht="16.5" x14ac:dyDescent="0.25">
      <c r="A170" s="2"/>
      <c r="B170" s="2"/>
      <c r="C170" s="2"/>
      <c r="D170" s="2"/>
      <c r="E170" s="20"/>
      <c r="F170" s="21"/>
      <c r="G170" s="22"/>
      <c r="H170" s="22"/>
      <c r="I170" s="22"/>
      <c r="J170" s="350"/>
      <c r="K170" s="350"/>
      <c r="L170" s="350"/>
      <c r="M170" s="350"/>
      <c r="N170" s="350"/>
      <c r="O170" s="350"/>
      <c r="P170" s="350"/>
      <c r="Q170" s="350"/>
      <c r="R170" s="350"/>
      <c r="S170" s="350"/>
      <c r="T170" s="350"/>
      <c r="U170" s="350"/>
      <c r="V170" s="350"/>
    </row>
    <row r="171" spans="1:22" ht="16.5" x14ac:dyDescent="0.25">
      <c r="A171" s="2"/>
      <c r="B171" s="2"/>
      <c r="C171" s="2"/>
      <c r="D171" s="2"/>
      <c r="E171" s="20"/>
      <c r="F171" s="21"/>
      <c r="G171" s="22"/>
      <c r="H171" s="22"/>
      <c r="I171" s="22"/>
      <c r="J171" s="350"/>
      <c r="K171" s="350"/>
      <c r="L171" s="350"/>
      <c r="M171" s="350"/>
      <c r="N171" s="350"/>
      <c r="O171" s="350"/>
      <c r="P171" s="350"/>
      <c r="Q171" s="350"/>
      <c r="R171" s="350"/>
      <c r="S171" s="350"/>
      <c r="T171" s="350"/>
      <c r="U171" s="350"/>
      <c r="V171" s="350"/>
    </row>
    <row r="172" spans="1:22" ht="16.5" x14ac:dyDescent="0.25">
      <c r="A172" s="2"/>
      <c r="B172" s="2"/>
      <c r="C172" s="2"/>
      <c r="D172" s="2"/>
      <c r="E172" s="20"/>
      <c r="F172" s="21"/>
      <c r="G172" s="22"/>
      <c r="H172" s="22"/>
      <c r="I172" s="22"/>
      <c r="J172" s="350"/>
      <c r="K172" s="350"/>
      <c r="L172" s="350"/>
      <c r="M172" s="350"/>
      <c r="N172" s="350"/>
      <c r="O172" s="350"/>
      <c r="P172" s="350"/>
      <c r="Q172" s="350"/>
      <c r="R172" s="350"/>
      <c r="S172" s="350"/>
      <c r="T172" s="350"/>
      <c r="U172" s="350"/>
      <c r="V172" s="350"/>
    </row>
    <row r="173" spans="1:22" ht="16.5" x14ac:dyDescent="0.25">
      <c r="A173" s="2"/>
      <c r="B173" s="2"/>
      <c r="C173" s="2"/>
      <c r="D173" s="2"/>
      <c r="E173" s="20"/>
      <c r="F173" s="21"/>
      <c r="G173" s="22"/>
      <c r="H173" s="22"/>
      <c r="I173" s="22"/>
      <c r="J173" s="350"/>
      <c r="K173" s="350"/>
      <c r="L173" s="350"/>
      <c r="M173" s="350"/>
      <c r="N173" s="350"/>
      <c r="O173" s="350"/>
      <c r="P173" s="350"/>
      <c r="Q173" s="350"/>
      <c r="R173" s="350"/>
      <c r="S173" s="350"/>
      <c r="T173" s="350"/>
      <c r="U173" s="350"/>
      <c r="V173" s="350"/>
    </row>
    <row r="174" spans="1:22" ht="16.5" x14ac:dyDescent="0.25">
      <c r="A174" s="2"/>
      <c r="B174" s="2"/>
      <c r="C174" s="2"/>
      <c r="D174" s="2"/>
      <c r="E174" s="20"/>
      <c r="F174" s="21"/>
      <c r="G174" s="22"/>
      <c r="H174" s="22"/>
      <c r="I174" s="22"/>
      <c r="J174" s="350"/>
      <c r="K174" s="350"/>
      <c r="L174" s="350"/>
      <c r="M174" s="350"/>
      <c r="N174" s="350"/>
      <c r="O174" s="350"/>
      <c r="P174" s="350"/>
      <c r="Q174" s="350"/>
      <c r="R174" s="350"/>
      <c r="S174" s="350"/>
      <c r="T174" s="350"/>
      <c r="U174" s="350"/>
      <c r="V174" s="350"/>
    </row>
    <row r="175" spans="1:22" ht="16.5" x14ac:dyDescent="0.25">
      <c r="A175" s="2"/>
      <c r="B175" s="2"/>
      <c r="C175" s="2"/>
      <c r="D175" s="2"/>
      <c r="E175" s="20"/>
      <c r="F175" s="21"/>
      <c r="G175" s="22"/>
      <c r="H175" s="22"/>
      <c r="I175" s="22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  <c r="U175" s="350"/>
      <c r="V175" s="350"/>
    </row>
    <row r="176" spans="1:22" ht="16.5" x14ac:dyDescent="0.25">
      <c r="A176" s="2"/>
      <c r="B176" s="2"/>
      <c r="C176" s="2"/>
      <c r="D176" s="2"/>
      <c r="E176" s="20"/>
      <c r="F176" s="21"/>
      <c r="G176" s="22"/>
      <c r="H176" s="22"/>
      <c r="I176" s="22"/>
      <c r="J176" s="350"/>
      <c r="K176" s="350"/>
      <c r="L176" s="350"/>
      <c r="M176" s="350"/>
      <c r="N176" s="350"/>
      <c r="O176" s="350"/>
      <c r="P176" s="350"/>
      <c r="Q176" s="350"/>
      <c r="R176" s="350"/>
      <c r="S176" s="350"/>
      <c r="T176" s="350"/>
      <c r="U176" s="350"/>
      <c r="V176" s="350"/>
    </row>
    <row r="177" spans="1:22" ht="16.5" x14ac:dyDescent="0.25">
      <c r="A177" s="2"/>
      <c r="B177" s="2"/>
      <c r="C177" s="2"/>
      <c r="D177" s="2"/>
      <c r="E177" s="20"/>
      <c r="F177" s="21"/>
      <c r="G177" s="22"/>
      <c r="H177" s="22"/>
      <c r="I177" s="22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0"/>
      <c r="U177" s="350"/>
      <c r="V177" s="350"/>
    </row>
    <row r="178" spans="1:22" ht="16.5" x14ac:dyDescent="0.25">
      <c r="A178" s="2"/>
      <c r="B178" s="2"/>
      <c r="C178" s="2"/>
      <c r="D178" s="2"/>
      <c r="E178" s="20"/>
      <c r="F178" s="21"/>
      <c r="G178" s="22"/>
      <c r="H178" s="22"/>
      <c r="I178" s="22"/>
      <c r="J178" s="350"/>
      <c r="K178" s="350"/>
      <c r="L178" s="350"/>
      <c r="M178" s="350"/>
      <c r="N178" s="350"/>
      <c r="O178" s="350"/>
      <c r="P178" s="350"/>
      <c r="Q178" s="350"/>
      <c r="R178" s="350"/>
      <c r="S178" s="350"/>
      <c r="T178" s="350"/>
      <c r="U178" s="350"/>
      <c r="V178" s="350"/>
    </row>
    <row r="179" spans="1:22" ht="16.5" x14ac:dyDescent="0.25">
      <c r="A179" s="2"/>
      <c r="B179" s="2"/>
      <c r="C179" s="2"/>
      <c r="D179" s="2"/>
      <c r="E179" s="20"/>
      <c r="F179" s="21"/>
      <c r="G179" s="22"/>
      <c r="H179" s="22"/>
      <c r="I179" s="22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0"/>
      <c r="U179" s="350"/>
      <c r="V179" s="350"/>
    </row>
    <row r="180" spans="1:22" ht="16.5" x14ac:dyDescent="0.25">
      <c r="A180" s="2"/>
      <c r="B180" s="2"/>
      <c r="C180" s="2"/>
      <c r="D180" s="2"/>
      <c r="E180" s="20"/>
      <c r="F180" s="21"/>
      <c r="G180" s="22"/>
      <c r="H180" s="22"/>
      <c r="I180" s="22"/>
      <c r="J180" s="350"/>
      <c r="K180" s="350"/>
      <c r="L180" s="350"/>
      <c r="M180" s="350"/>
      <c r="N180" s="350"/>
      <c r="O180" s="350"/>
      <c r="P180" s="350"/>
      <c r="Q180" s="350"/>
      <c r="R180" s="350"/>
      <c r="S180" s="350"/>
      <c r="T180" s="350"/>
      <c r="U180" s="350"/>
      <c r="V180" s="350"/>
    </row>
    <row r="181" spans="1:22" ht="16.5" x14ac:dyDescent="0.25">
      <c r="A181" s="2"/>
      <c r="B181" s="2"/>
      <c r="C181" s="2"/>
      <c r="D181" s="2"/>
      <c r="E181" s="20"/>
      <c r="F181" s="21"/>
      <c r="G181" s="22"/>
      <c r="H181" s="22"/>
      <c r="I181" s="22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  <c r="U181" s="350"/>
      <c r="V181" s="350"/>
    </row>
    <row r="182" spans="1:22" ht="16.5" x14ac:dyDescent="0.25">
      <c r="A182" s="2"/>
      <c r="B182" s="2"/>
      <c r="C182" s="2"/>
      <c r="D182" s="2"/>
      <c r="E182" s="20"/>
      <c r="F182" s="21"/>
      <c r="G182" s="22"/>
      <c r="H182" s="22"/>
      <c r="I182" s="22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  <c r="U182" s="350"/>
      <c r="V182" s="350"/>
    </row>
    <row r="183" spans="1:22" ht="16.5" x14ac:dyDescent="0.25">
      <c r="A183" s="2"/>
      <c r="B183" s="2"/>
      <c r="C183" s="2"/>
      <c r="D183" s="2"/>
      <c r="E183" s="20"/>
      <c r="F183" s="21"/>
      <c r="G183" s="22"/>
      <c r="H183" s="22"/>
      <c r="I183" s="22"/>
      <c r="J183" s="350"/>
      <c r="K183" s="350"/>
      <c r="L183" s="350"/>
      <c r="M183" s="350"/>
      <c r="N183" s="350"/>
      <c r="O183" s="350"/>
      <c r="P183" s="350"/>
      <c r="Q183" s="350"/>
      <c r="R183" s="350"/>
      <c r="S183" s="350"/>
      <c r="T183" s="350"/>
      <c r="U183" s="350"/>
      <c r="V183" s="350"/>
    </row>
    <row r="184" spans="1:22" ht="16.5" x14ac:dyDescent="0.25">
      <c r="A184" s="2"/>
      <c r="B184" s="2"/>
      <c r="C184" s="2"/>
      <c r="D184" s="2"/>
      <c r="E184" s="20"/>
      <c r="F184" s="21"/>
      <c r="G184" s="22"/>
      <c r="H184" s="22"/>
      <c r="I184" s="22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  <c r="U184" s="350"/>
      <c r="V184" s="350"/>
    </row>
    <row r="185" spans="1:22" ht="16.5" x14ac:dyDescent="0.25">
      <c r="A185" s="2"/>
      <c r="B185" s="2"/>
      <c r="C185" s="2"/>
      <c r="D185" s="2"/>
      <c r="E185" s="20"/>
      <c r="F185" s="21"/>
      <c r="G185" s="22"/>
      <c r="H185" s="22"/>
      <c r="I185" s="22"/>
      <c r="J185" s="350"/>
      <c r="K185" s="350"/>
      <c r="L185" s="350"/>
      <c r="M185" s="350"/>
      <c r="N185" s="350"/>
      <c r="O185" s="350"/>
      <c r="P185" s="350"/>
      <c r="Q185" s="350"/>
      <c r="R185" s="350"/>
      <c r="S185" s="350"/>
      <c r="T185" s="350"/>
      <c r="U185" s="350"/>
      <c r="V185" s="350"/>
    </row>
    <row r="186" spans="1:22" ht="16.5" x14ac:dyDescent="0.25">
      <c r="A186" s="2"/>
      <c r="B186" s="2"/>
      <c r="C186" s="2"/>
      <c r="D186" s="2"/>
      <c r="E186" s="20"/>
      <c r="F186" s="21"/>
      <c r="G186" s="22"/>
      <c r="H186" s="22"/>
      <c r="I186" s="22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  <c r="U186" s="350"/>
      <c r="V186" s="350"/>
    </row>
    <row r="187" spans="1:22" ht="16.5" x14ac:dyDescent="0.25">
      <c r="A187" s="2"/>
      <c r="B187" s="2"/>
      <c r="C187" s="2"/>
      <c r="D187" s="2"/>
      <c r="E187" s="20"/>
      <c r="F187" s="21"/>
      <c r="G187" s="22"/>
      <c r="H187" s="22"/>
      <c r="I187" s="22"/>
      <c r="J187" s="350"/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  <c r="U187" s="350"/>
      <c r="V187" s="350"/>
    </row>
    <row r="188" spans="1:22" ht="16.5" x14ac:dyDescent="0.25">
      <c r="A188" s="2"/>
      <c r="B188" s="2"/>
      <c r="C188" s="2"/>
      <c r="D188" s="2"/>
      <c r="E188" s="20"/>
      <c r="F188" s="21"/>
      <c r="G188" s="22"/>
      <c r="H188" s="22"/>
      <c r="I188" s="22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0"/>
      <c r="U188" s="350"/>
      <c r="V188" s="350"/>
    </row>
    <row r="189" spans="1:22" ht="16.5" x14ac:dyDescent="0.25">
      <c r="A189" s="2"/>
      <c r="B189" s="2"/>
      <c r="C189" s="2"/>
      <c r="D189" s="2"/>
      <c r="E189" s="20"/>
      <c r="F189" s="21"/>
      <c r="G189" s="22"/>
      <c r="H189" s="22"/>
      <c r="I189" s="22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  <c r="U189" s="350"/>
      <c r="V189" s="350"/>
    </row>
    <row r="190" spans="1:22" ht="16.5" x14ac:dyDescent="0.25">
      <c r="A190" s="2"/>
      <c r="B190" s="2"/>
      <c r="C190" s="2"/>
      <c r="D190" s="2"/>
      <c r="E190" s="20"/>
      <c r="F190" s="21"/>
      <c r="G190" s="22"/>
      <c r="H190" s="22"/>
      <c r="I190" s="22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  <c r="U190" s="350"/>
      <c r="V190" s="350"/>
    </row>
    <row r="191" spans="1:22" ht="16.5" x14ac:dyDescent="0.25">
      <c r="A191" s="2"/>
      <c r="B191" s="2"/>
      <c r="C191" s="2"/>
      <c r="D191" s="2"/>
      <c r="E191" s="20"/>
      <c r="F191" s="21"/>
      <c r="G191" s="22"/>
      <c r="H191" s="22"/>
      <c r="I191" s="22"/>
      <c r="J191" s="350"/>
      <c r="K191" s="350"/>
      <c r="L191" s="350"/>
      <c r="M191" s="350"/>
      <c r="N191" s="350"/>
      <c r="O191" s="350"/>
      <c r="P191" s="350"/>
      <c r="Q191" s="350"/>
      <c r="R191" s="350"/>
      <c r="S191" s="350"/>
      <c r="T191" s="350"/>
      <c r="U191" s="350"/>
      <c r="V191" s="350"/>
    </row>
    <row r="192" spans="1:22" ht="16.5" x14ac:dyDescent="0.25">
      <c r="A192" s="2"/>
      <c r="B192" s="2"/>
      <c r="C192" s="2"/>
      <c r="D192" s="2"/>
      <c r="E192" s="20"/>
      <c r="F192" s="21"/>
      <c r="G192" s="22"/>
      <c r="H192" s="22"/>
      <c r="I192" s="22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  <c r="U192" s="350"/>
      <c r="V192" s="350"/>
    </row>
    <row r="193" spans="1:22" ht="16.5" x14ac:dyDescent="0.25">
      <c r="A193" s="2"/>
      <c r="B193" s="2"/>
      <c r="C193" s="2"/>
      <c r="D193" s="2"/>
      <c r="E193" s="20"/>
      <c r="F193" s="21"/>
      <c r="G193" s="22"/>
      <c r="H193" s="22"/>
      <c r="I193" s="22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  <c r="U193" s="350"/>
      <c r="V193" s="350"/>
    </row>
    <row r="194" spans="1:22" ht="16.5" x14ac:dyDescent="0.25">
      <c r="A194" s="2"/>
      <c r="B194" s="2"/>
      <c r="C194" s="2"/>
      <c r="D194" s="2"/>
      <c r="E194" s="20"/>
      <c r="F194" s="21"/>
      <c r="G194" s="22"/>
      <c r="H194" s="22"/>
      <c r="I194" s="22"/>
      <c r="J194" s="350"/>
      <c r="K194" s="350"/>
      <c r="L194" s="350"/>
      <c r="M194" s="350"/>
      <c r="N194" s="350"/>
      <c r="O194" s="350"/>
      <c r="P194" s="350"/>
      <c r="Q194" s="350"/>
      <c r="R194" s="350"/>
      <c r="S194" s="350"/>
      <c r="T194" s="350"/>
      <c r="U194" s="350"/>
      <c r="V194" s="350"/>
    </row>
    <row r="195" spans="1:22" ht="16.5" x14ac:dyDescent="0.25">
      <c r="A195" s="2"/>
      <c r="B195" s="2"/>
      <c r="C195" s="2"/>
      <c r="D195" s="2"/>
      <c r="E195" s="20"/>
      <c r="F195" s="21"/>
      <c r="G195" s="22"/>
      <c r="H195" s="22"/>
      <c r="I195" s="22"/>
      <c r="J195" s="350"/>
      <c r="K195" s="350"/>
      <c r="L195" s="350"/>
      <c r="M195" s="350"/>
      <c r="N195" s="350"/>
      <c r="O195" s="350"/>
      <c r="P195" s="350"/>
      <c r="Q195" s="350"/>
      <c r="R195" s="350"/>
      <c r="S195" s="350"/>
      <c r="T195" s="350"/>
      <c r="U195" s="350"/>
      <c r="V195" s="350"/>
    </row>
    <row r="196" spans="1:22" ht="16.5" x14ac:dyDescent="0.25">
      <c r="A196" s="2"/>
      <c r="B196" s="2"/>
      <c r="C196" s="2"/>
      <c r="D196" s="2"/>
      <c r="E196" s="20"/>
      <c r="F196" s="21"/>
      <c r="G196" s="22"/>
      <c r="H196" s="22"/>
      <c r="I196" s="22"/>
      <c r="J196" s="350"/>
      <c r="K196" s="350"/>
      <c r="L196" s="350"/>
      <c r="M196" s="350"/>
      <c r="N196" s="350"/>
      <c r="O196" s="350"/>
      <c r="P196" s="350"/>
      <c r="Q196" s="350"/>
      <c r="R196" s="350"/>
      <c r="S196" s="350"/>
      <c r="T196" s="350"/>
      <c r="U196" s="350"/>
      <c r="V196" s="350"/>
    </row>
    <row r="197" spans="1:22" ht="16.5" x14ac:dyDescent="0.25">
      <c r="A197" s="2"/>
      <c r="B197" s="2"/>
      <c r="C197" s="2"/>
      <c r="D197" s="2"/>
      <c r="E197" s="20"/>
      <c r="F197" s="21"/>
      <c r="G197" s="22"/>
      <c r="H197" s="22"/>
      <c r="I197" s="22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  <c r="U197" s="350"/>
      <c r="V197" s="350"/>
    </row>
    <row r="198" spans="1:22" ht="16.5" x14ac:dyDescent="0.25">
      <c r="A198" s="2"/>
      <c r="B198" s="2"/>
      <c r="C198" s="2"/>
      <c r="D198" s="2"/>
      <c r="E198" s="20"/>
      <c r="F198" s="21"/>
      <c r="G198" s="22"/>
      <c r="H198" s="22"/>
      <c r="I198" s="22"/>
      <c r="J198" s="350"/>
      <c r="K198" s="350"/>
      <c r="L198" s="350"/>
      <c r="M198" s="350"/>
      <c r="N198" s="350"/>
      <c r="O198" s="350"/>
      <c r="P198" s="350"/>
      <c r="Q198" s="350"/>
      <c r="R198" s="350"/>
      <c r="S198" s="350"/>
      <c r="T198" s="350"/>
      <c r="U198" s="350"/>
      <c r="V198" s="350"/>
    </row>
    <row r="199" spans="1:22" ht="16.5" x14ac:dyDescent="0.25">
      <c r="A199" s="2"/>
      <c r="B199" s="2"/>
      <c r="C199" s="2"/>
      <c r="D199" s="2"/>
      <c r="E199" s="20"/>
      <c r="F199" s="21"/>
      <c r="G199" s="22"/>
      <c r="H199" s="22"/>
      <c r="I199" s="22"/>
      <c r="J199" s="350"/>
      <c r="K199" s="350"/>
      <c r="L199" s="350"/>
      <c r="M199" s="350"/>
      <c r="N199" s="350"/>
      <c r="O199" s="350"/>
      <c r="P199" s="350"/>
      <c r="Q199" s="350"/>
      <c r="R199" s="350"/>
      <c r="S199" s="350"/>
      <c r="T199" s="350"/>
      <c r="U199" s="350"/>
      <c r="V199" s="350"/>
    </row>
    <row r="200" spans="1:22" ht="16.5" x14ac:dyDescent="0.25">
      <c r="A200" s="2"/>
      <c r="B200" s="2"/>
      <c r="C200" s="2"/>
      <c r="D200" s="2"/>
      <c r="E200" s="20"/>
      <c r="F200" s="21"/>
      <c r="G200" s="22"/>
      <c r="H200" s="22"/>
      <c r="I200" s="22"/>
      <c r="J200" s="350"/>
      <c r="K200" s="350"/>
      <c r="L200" s="350"/>
      <c r="M200" s="350"/>
      <c r="N200" s="350"/>
      <c r="O200" s="350"/>
      <c r="P200" s="350"/>
      <c r="Q200" s="350"/>
      <c r="R200" s="350"/>
      <c r="S200" s="350"/>
      <c r="T200" s="350"/>
      <c r="U200" s="350"/>
      <c r="V200" s="350"/>
    </row>
    <row r="201" spans="1:22" ht="16.5" x14ac:dyDescent="0.25">
      <c r="A201" s="2"/>
      <c r="B201" s="2"/>
      <c r="C201" s="2"/>
      <c r="D201" s="2"/>
      <c r="E201" s="20"/>
      <c r="F201" s="21"/>
      <c r="G201" s="22"/>
      <c r="H201" s="22"/>
      <c r="I201" s="22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  <c r="U201" s="350"/>
      <c r="V201" s="350"/>
    </row>
    <row r="202" spans="1:22" ht="16.5" x14ac:dyDescent="0.25">
      <c r="A202" s="2"/>
      <c r="B202" s="2"/>
      <c r="C202" s="2"/>
      <c r="D202" s="2"/>
      <c r="E202" s="20"/>
      <c r="F202" s="21"/>
      <c r="G202" s="22"/>
      <c r="H202" s="22"/>
      <c r="I202" s="22"/>
      <c r="J202" s="350"/>
      <c r="K202" s="350"/>
      <c r="L202" s="350"/>
      <c r="M202" s="350"/>
      <c r="N202" s="350"/>
      <c r="O202" s="350"/>
      <c r="P202" s="350"/>
      <c r="Q202" s="350"/>
      <c r="R202" s="350"/>
      <c r="S202" s="350"/>
      <c r="T202" s="350"/>
      <c r="U202" s="350"/>
      <c r="V202" s="350"/>
    </row>
    <row r="203" spans="1:22" ht="16.5" x14ac:dyDescent="0.25">
      <c r="A203" s="2"/>
      <c r="B203" s="2"/>
      <c r="C203" s="2"/>
      <c r="D203" s="2"/>
      <c r="E203" s="20"/>
      <c r="F203" s="21"/>
      <c r="G203" s="22"/>
      <c r="H203" s="22"/>
      <c r="I203" s="22"/>
      <c r="J203" s="350"/>
      <c r="K203" s="350"/>
      <c r="L203" s="350"/>
      <c r="M203" s="350"/>
      <c r="N203" s="350"/>
      <c r="O203" s="350"/>
      <c r="P203" s="350"/>
      <c r="Q203" s="350"/>
      <c r="R203" s="350"/>
      <c r="S203" s="350"/>
      <c r="T203" s="350"/>
      <c r="U203" s="350"/>
      <c r="V203" s="350"/>
    </row>
    <row r="204" spans="1:22" ht="16.5" x14ac:dyDescent="0.25">
      <c r="A204" s="2"/>
      <c r="B204" s="2"/>
      <c r="C204" s="2"/>
      <c r="D204" s="2"/>
      <c r="E204" s="20"/>
      <c r="F204" s="21"/>
      <c r="G204" s="22"/>
      <c r="H204" s="22"/>
      <c r="I204" s="22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  <c r="U204" s="350"/>
      <c r="V204" s="350"/>
    </row>
    <row r="205" spans="1:22" ht="16.5" x14ac:dyDescent="0.25">
      <c r="A205" s="2"/>
      <c r="B205" s="2"/>
      <c r="C205" s="2"/>
      <c r="D205" s="2"/>
      <c r="E205" s="20"/>
      <c r="F205" s="21"/>
      <c r="G205" s="22"/>
      <c r="H205" s="22"/>
      <c r="I205" s="22"/>
      <c r="J205" s="350"/>
      <c r="K205" s="350"/>
      <c r="L205" s="350"/>
      <c r="M205" s="350"/>
      <c r="N205" s="350"/>
      <c r="O205" s="350"/>
      <c r="P205" s="350"/>
      <c r="Q205" s="350"/>
      <c r="R205" s="350"/>
      <c r="S205" s="350"/>
      <c r="T205" s="350"/>
      <c r="U205" s="350"/>
      <c r="V205" s="350"/>
    </row>
    <row r="206" spans="1:22" ht="16.5" x14ac:dyDescent="0.25">
      <c r="A206" s="2"/>
      <c r="B206" s="2"/>
      <c r="C206" s="2"/>
      <c r="D206" s="2"/>
      <c r="E206" s="20"/>
      <c r="F206" s="21"/>
      <c r="G206" s="22"/>
      <c r="H206" s="22"/>
      <c r="I206" s="22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  <c r="U206" s="350"/>
      <c r="V206" s="350"/>
    </row>
    <row r="207" spans="1:22" ht="16.5" x14ac:dyDescent="0.25">
      <c r="A207" s="2"/>
      <c r="B207" s="2"/>
      <c r="C207" s="2"/>
      <c r="D207" s="2"/>
      <c r="E207" s="20"/>
      <c r="F207" s="21"/>
      <c r="G207" s="22"/>
      <c r="H207" s="22"/>
      <c r="I207" s="22"/>
      <c r="J207" s="350"/>
      <c r="K207" s="350"/>
      <c r="L207" s="350"/>
      <c r="M207" s="350"/>
      <c r="N207" s="350"/>
      <c r="O207" s="350"/>
      <c r="P207" s="350"/>
      <c r="Q207" s="350"/>
      <c r="R207" s="350"/>
      <c r="S207" s="350"/>
      <c r="T207" s="350"/>
      <c r="U207" s="350"/>
      <c r="V207" s="350"/>
    </row>
    <row r="208" spans="1:22" ht="16.5" x14ac:dyDescent="0.25">
      <c r="A208" s="2"/>
      <c r="B208" s="2"/>
      <c r="C208" s="2"/>
      <c r="D208" s="2"/>
      <c r="E208" s="20"/>
      <c r="F208" s="21"/>
      <c r="G208" s="22"/>
      <c r="H208" s="22"/>
      <c r="I208" s="22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  <c r="U208" s="350"/>
      <c r="V208" s="350"/>
    </row>
    <row r="209" spans="1:22" ht="16.5" x14ac:dyDescent="0.25">
      <c r="A209" s="2"/>
      <c r="B209" s="2"/>
      <c r="C209" s="2"/>
      <c r="D209" s="2"/>
      <c r="E209" s="20"/>
      <c r="F209" s="21"/>
      <c r="G209" s="22"/>
      <c r="H209" s="22"/>
      <c r="I209" s="22"/>
      <c r="J209" s="350"/>
      <c r="K209" s="350"/>
      <c r="L209" s="350"/>
      <c r="M209" s="350"/>
      <c r="N209" s="350"/>
      <c r="O209" s="350"/>
      <c r="P209" s="350"/>
      <c r="Q209" s="350"/>
      <c r="R209" s="350"/>
      <c r="S209" s="350"/>
      <c r="T209" s="350"/>
      <c r="U209" s="350"/>
      <c r="V209" s="350"/>
    </row>
    <row r="210" spans="1:22" ht="16.5" x14ac:dyDescent="0.25">
      <c r="A210" s="2"/>
      <c r="B210" s="2"/>
      <c r="C210" s="2"/>
      <c r="D210" s="2"/>
      <c r="E210" s="20"/>
      <c r="F210" s="21"/>
      <c r="G210" s="22"/>
      <c r="H210" s="22"/>
      <c r="I210" s="22"/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0"/>
      <c r="U210" s="350"/>
      <c r="V210" s="350"/>
    </row>
    <row r="211" spans="1:22" ht="16.5" x14ac:dyDescent="0.25">
      <c r="A211" s="2"/>
      <c r="B211" s="2"/>
      <c r="C211" s="2"/>
      <c r="D211" s="2"/>
      <c r="E211" s="20"/>
      <c r="F211" s="21"/>
      <c r="G211" s="22"/>
      <c r="H211" s="22"/>
      <c r="I211" s="22"/>
      <c r="J211" s="350"/>
      <c r="K211" s="350"/>
      <c r="L211" s="350"/>
      <c r="M211" s="350"/>
      <c r="N211" s="350"/>
      <c r="O211" s="350"/>
      <c r="P211" s="350"/>
      <c r="Q211" s="350"/>
      <c r="R211" s="350"/>
      <c r="S211" s="350"/>
      <c r="T211" s="350"/>
      <c r="U211" s="350"/>
      <c r="V211" s="350"/>
    </row>
    <row r="212" spans="1:22" ht="16.5" x14ac:dyDescent="0.25">
      <c r="A212" s="2"/>
      <c r="B212" s="2"/>
      <c r="C212" s="2"/>
      <c r="D212" s="2"/>
      <c r="E212" s="20"/>
      <c r="F212" s="21"/>
      <c r="G212" s="22"/>
      <c r="H212" s="22"/>
      <c r="I212" s="22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  <c r="U212" s="350"/>
      <c r="V212" s="350"/>
    </row>
    <row r="213" spans="1:22" ht="16.5" x14ac:dyDescent="0.25">
      <c r="A213" s="2"/>
      <c r="B213" s="2"/>
      <c r="C213" s="2"/>
      <c r="D213" s="2"/>
      <c r="E213" s="20"/>
      <c r="F213" s="21"/>
      <c r="G213" s="22"/>
      <c r="H213" s="22"/>
      <c r="I213" s="22"/>
      <c r="J213" s="350"/>
      <c r="K213" s="350"/>
      <c r="L213" s="350"/>
      <c r="M213" s="350"/>
      <c r="N213" s="350"/>
      <c r="O213" s="350"/>
      <c r="P213" s="350"/>
      <c r="Q213" s="350"/>
      <c r="R213" s="350"/>
      <c r="S213" s="350"/>
      <c r="T213" s="350"/>
      <c r="U213" s="350"/>
      <c r="V213" s="350"/>
    </row>
    <row r="214" spans="1:22" ht="16.5" x14ac:dyDescent="0.25">
      <c r="A214" s="2"/>
      <c r="B214" s="2"/>
      <c r="C214" s="2"/>
      <c r="D214" s="2"/>
      <c r="E214" s="20"/>
      <c r="F214" s="21"/>
      <c r="G214" s="22"/>
      <c r="H214" s="22"/>
      <c r="I214" s="22"/>
      <c r="J214" s="350"/>
      <c r="K214" s="350"/>
      <c r="L214" s="350"/>
      <c r="M214" s="350"/>
      <c r="N214" s="350"/>
      <c r="O214" s="350"/>
      <c r="P214" s="350"/>
      <c r="Q214" s="350"/>
      <c r="R214" s="350"/>
      <c r="S214" s="350"/>
      <c r="T214" s="350"/>
      <c r="U214" s="350"/>
      <c r="V214" s="350"/>
    </row>
    <row r="215" spans="1:22" ht="16.5" x14ac:dyDescent="0.25">
      <c r="A215" s="2"/>
      <c r="B215" s="2"/>
      <c r="C215" s="2"/>
      <c r="D215" s="2"/>
      <c r="E215" s="20"/>
      <c r="F215" s="21"/>
      <c r="G215" s="22"/>
      <c r="H215" s="22"/>
      <c r="I215" s="22"/>
      <c r="J215" s="350"/>
      <c r="K215" s="350"/>
      <c r="L215" s="350"/>
      <c r="M215" s="350"/>
      <c r="N215" s="350"/>
      <c r="O215" s="350"/>
      <c r="P215" s="350"/>
      <c r="Q215" s="350"/>
      <c r="R215" s="350"/>
      <c r="S215" s="350"/>
      <c r="T215" s="350"/>
      <c r="U215" s="350"/>
      <c r="V215" s="350"/>
    </row>
    <row r="216" spans="1:22" ht="16.5" x14ac:dyDescent="0.25">
      <c r="A216" s="2"/>
      <c r="B216" s="2"/>
      <c r="C216" s="2"/>
      <c r="D216" s="2"/>
      <c r="E216" s="20"/>
      <c r="F216" s="21"/>
      <c r="G216" s="22"/>
      <c r="H216" s="22"/>
      <c r="I216" s="22"/>
      <c r="J216" s="350"/>
      <c r="K216" s="350"/>
      <c r="L216" s="350"/>
      <c r="M216" s="350"/>
      <c r="N216" s="350"/>
      <c r="O216" s="350"/>
      <c r="P216" s="350"/>
      <c r="Q216" s="350"/>
      <c r="R216" s="350"/>
      <c r="S216" s="350"/>
      <c r="T216" s="350"/>
      <c r="U216" s="350"/>
      <c r="V216" s="350"/>
    </row>
    <row r="217" spans="1:22" ht="16.5" x14ac:dyDescent="0.25">
      <c r="A217" s="2"/>
      <c r="B217" s="2"/>
      <c r="C217" s="2"/>
      <c r="D217" s="2"/>
      <c r="E217" s="20"/>
      <c r="F217" s="21"/>
      <c r="G217" s="22"/>
      <c r="H217" s="22"/>
      <c r="I217" s="22"/>
      <c r="J217" s="350"/>
      <c r="K217" s="350"/>
      <c r="L217" s="350"/>
      <c r="M217" s="350"/>
      <c r="N217" s="350"/>
      <c r="O217" s="350"/>
      <c r="P217" s="350"/>
      <c r="Q217" s="350"/>
      <c r="R217" s="350"/>
      <c r="S217" s="350"/>
      <c r="T217" s="350"/>
      <c r="U217" s="350"/>
      <c r="V217" s="350"/>
    </row>
    <row r="218" spans="1:22" ht="16.5" x14ac:dyDescent="0.25">
      <c r="A218" s="2"/>
      <c r="B218" s="2"/>
      <c r="C218" s="2"/>
      <c r="D218" s="2"/>
      <c r="E218" s="20"/>
      <c r="F218" s="21"/>
      <c r="G218" s="22"/>
      <c r="H218" s="22"/>
      <c r="I218" s="22"/>
      <c r="J218" s="350"/>
      <c r="K218" s="350"/>
      <c r="L218" s="350"/>
      <c r="M218" s="350"/>
      <c r="N218" s="350"/>
      <c r="O218" s="350"/>
      <c r="P218" s="350"/>
      <c r="Q218" s="350"/>
      <c r="R218" s="350"/>
      <c r="S218" s="350"/>
      <c r="T218" s="350"/>
      <c r="U218" s="350"/>
      <c r="V218" s="350"/>
    </row>
    <row r="219" spans="1:22" ht="16.5" x14ac:dyDescent="0.25">
      <c r="A219" s="2"/>
      <c r="B219" s="2"/>
      <c r="C219" s="2"/>
      <c r="D219" s="2"/>
      <c r="E219" s="20"/>
      <c r="F219" s="21"/>
      <c r="G219" s="22"/>
      <c r="H219" s="22"/>
      <c r="I219" s="22"/>
      <c r="J219" s="350"/>
      <c r="K219" s="350"/>
      <c r="L219" s="350"/>
      <c r="M219" s="350"/>
      <c r="N219" s="350"/>
      <c r="O219" s="350"/>
      <c r="P219" s="350"/>
      <c r="Q219" s="350"/>
      <c r="R219" s="350"/>
      <c r="S219" s="350"/>
      <c r="T219" s="350"/>
      <c r="U219" s="350"/>
      <c r="V219" s="350"/>
    </row>
    <row r="220" spans="1:22" ht="16.5" x14ac:dyDescent="0.25">
      <c r="A220" s="2"/>
      <c r="B220" s="2"/>
      <c r="C220" s="2"/>
      <c r="D220" s="2"/>
      <c r="E220" s="20"/>
      <c r="F220" s="21"/>
      <c r="G220" s="22"/>
      <c r="H220" s="22"/>
      <c r="I220" s="22"/>
      <c r="J220" s="350"/>
      <c r="K220" s="350"/>
      <c r="L220" s="350"/>
      <c r="M220" s="350"/>
      <c r="N220" s="350"/>
      <c r="O220" s="350"/>
      <c r="P220" s="350"/>
      <c r="Q220" s="350"/>
      <c r="R220" s="350"/>
      <c r="S220" s="350"/>
      <c r="T220" s="350"/>
      <c r="U220" s="350"/>
      <c r="V220" s="350"/>
    </row>
    <row r="221" spans="1:22" ht="16.5" x14ac:dyDescent="0.25">
      <c r="A221" s="2"/>
      <c r="B221" s="2"/>
      <c r="C221" s="2"/>
      <c r="D221" s="2"/>
      <c r="E221" s="20"/>
      <c r="F221" s="21"/>
      <c r="G221" s="22"/>
      <c r="H221" s="22"/>
      <c r="I221" s="22"/>
      <c r="J221" s="350"/>
      <c r="K221" s="350"/>
      <c r="L221" s="350"/>
      <c r="M221" s="350"/>
      <c r="N221" s="350"/>
      <c r="O221" s="350"/>
      <c r="P221" s="350"/>
      <c r="Q221" s="350"/>
      <c r="R221" s="350"/>
      <c r="S221" s="350"/>
      <c r="T221" s="350"/>
      <c r="U221" s="350"/>
      <c r="V221" s="350"/>
    </row>
    <row r="222" spans="1:22" ht="16.5" x14ac:dyDescent="0.25">
      <c r="A222" s="2"/>
      <c r="B222" s="2"/>
      <c r="C222" s="2"/>
      <c r="D222" s="2"/>
      <c r="E222" s="20"/>
      <c r="F222" s="21"/>
      <c r="G222" s="22"/>
      <c r="H222" s="22"/>
      <c r="I222" s="22"/>
      <c r="J222" s="350"/>
      <c r="K222" s="350"/>
      <c r="L222" s="350"/>
      <c r="M222" s="350"/>
      <c r="N222" s="350"/>
      <c r="O222" s="350"/>
      <c r="P222" s="350"/>
      <c r="Q222" s="350"/>
      <c r="R222" s="350"/>
      <c r="S222" s="350"/>
      <c r="T222" s="350"/>
      <c r="U222" s="350"/>
      <c r="V222" s="350"/>
    </row>
    <row r="223" spans="1:22" ht="16.5" x14ac:dyDescent="0.25">
      <c r="A223" s="2"/>
      <c r="B223" s="2"/>
      <c r="C223" s="2"/>
      <c r="D223" s="2"/>
      <c r="E223" s="20"/>
      <c r="F223" s="21"/>
      <c r="G223" s="22"/>
      <c r="H223" s="22"/>
      <c r="I223" s="22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350"/>
      <c r="U223" s="350"/>
      <c r="V223" s="350"/>
    </row>
    <row r="224" spans="1:22" ht="16.5" x14ac:dyDescent="0.25">
      <c r="A224" s="2"/>
      <c r="B224" s="2"/>
      <c r="C224" s="2"/>
      <c r="D224" s="2"/>
      <c r="E224" s="20"/>
      <c r="F224" s="21"/>
      <c r="G224" s="22"/>
      <c r="H224" s="22"/>
      <c r="I224" s="22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0"/>
      <c r="U224" s="350"/>
      <c r="V224" s="350"/>
    </row>
    <row r="225" spans="1:22" ht="16.5" x14ac:dyDescent="0.25">
      <c r="A225" s="2"/>
      <c r="B225" s="2"/>
      <c r="C225" s="2"/>
      <c r="D225" s="2"/>
      <c r="E225" s="20"/>
      <c r="F225" s="21"/>
      <c r="G225" s="22"/>
      <c r="H225" s="22"/>
      <c r="I225" s="22"/>
      <c r="J225" s="350"/>
      <c r="K225" s="350"/>
      <c r="L225" s="350"/>
      <c r="M225" s="350"/>
      <c r="N225" s="350"/>
      <c r="O225" s="350"/>
      <c r="P225" s="350"/>
      <c r="Q225" s="350"/>
      <c r="R225" s="350"/>
      <c r="S225" s="350"/>
      <c r="T225" s="350"/>
      <c r="U225" s="350"/>
      <c r="V225" s="350"/>
    </row>
    <row r="226" spans="1:22" ht="16.5" x14ac:dyDescent="0.25">
      <c r="A226" s="2"/>
      <c r="B226" s="2"/>
      <c r="C226" s="2"/>
      <c r="D226" s="2"/>
      <c r="E226" s="20"/>
      <c r="F226" s="21"/>
      <c r="G226" s="22"/>
      <c r="H226" s="22"/>
      <c r="I226" s="22"/>
      <c r="J226" s="350"/>
      <c r="K226" s="350"/>
      <c r="L226" s="350"/>
      <c r="M226" s="350"/>
      <c r="N226" s="350"/>
      <c r="O226" s="350"/>
      <c r="P226" s="350"/>
      <c r="Q226" s="350"/>
      <c r="R226" s="350"/>
      <c r="S226" s="350"/>
      <c r="T226" s="350"/>
      <c r="U226" s="350"/>
      <c r="V226" s="350"/>
    </row>
    <row r="227" spans="1:22" ht="16.5" x14ac:dyDescent="0.25">
      <c r="A227" s="2"/>
      <c r="B227" s="2"/>
      <c r="C227" s="2"/>
      <c r="D227" s="2"/>
      <c r="E227" s="20"/>
      <c r="F227" s="21"/>
      <c r="G227" s="22"/>
      <c r="H227" s="22"/>
      <c r="I227" s="22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0"/>
      <c r="U227" s="350"/>
      <c r="V227" s="350"/>
    </row>
    <row r="228" spans="1:22" ht="16.5" x14ac:dyDescent="0.25">
      <c r="A228" s="2"/>
      <c r="B228" s="2"/>
      <c r="C228" s="2"/>
      <c r="D228" s="2"/>
      <c r="E228" s="20"/>
      <c r="F228" s="21"/>
      <c r="G228" s="22"/>
      <c r="H228" s="22"/>
      <c r="I228" s="22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  <c r="U228" s="350"/>
      <c r="V228" s="350"/>
    </row>
    <row r="229" spans="1:22" ht="16.5" x14ac:dyDescent="0.25">
      <c r="A229" s="2"/>
      <c r="B229" s="2"/>
      <c r="C229" s="2"/>
      <c r="D229" s="2"/>
      <c r="E229" s="20"/>
      <c r="F229" s="21"/>
      <c r="G229" s="22"/>
      <c r="H229" s="22"/>
      <c r="I229" s="22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  <c r="U229" s="350"/>
      <c r="V229" s="350"/>
    </row>
    <row r="230" spans="1:22" ht="16.5" x14ac:dyDescent="0.25">
      <c r="A230" s="2"/>
      <c r="B230" s="2"/>
      <c r="C230" s="2"/>
      <c r="D230" s="2"/>
      <c r="E230" s="20"/>
      <c r="F230" s="21"/>
      <c r="G230" s="22"/>
      <c r="H230" s="22"/>
      <c r="I230" s="22"/>
      <c r="J230" s="350"/>
      <c r="K230" s="350"/>
      <c r="L230" s="350"/>
      <c r="M230" s="350"/>
      <c r="N230" s="350"/>
      <c r="O230" s="350"/>
      <c r="P230" s="350"/>
      <c r="Q230" s="350"/>
      <c r="R230" s="350"/>
      <c r="S230" s="350"/>
      <c r="T230" s="350"/>
      <c r="U230" s="350"/>
      <c r="V230" s="350"/>
    </row>
    <row r="231" spans="1:22" ht="16.5" x14ac:dyDescent="0.25">
      <c r="A231" s="2"/>
      <c r="B231" s="2"/>
      <c r="C231" s="2"/>
      <c r="D231" s="2"/>
      <c r="E231" s="20"/>
      <c r="F231" s="21"/>
      <c r="G231" s="22"/>
      <c r="H231" s="22"/>
      <c r="I231" s="22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  <c r="U231" s="350"/>
      <c r="V231" s="350"/>
    </row>
    <row r="232" spans="1:22" ht="16.5" x14ac:dyDescent="0.25">
      <c r="A232" s="2"/>
      <c r="B232" s="2"/>
      <c r="C232" s="2"/>
      <c r="D232" s="2"/>
      <c r="E232" s="20"/>
      <c r="F232" s="21"/>
      <c r="G232" s="22"/>
      <c r="H232" s="22"/>
      <c r="I232" s="22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0"/>
      <c r="U232" s="350"/>
      <c r="V232" s="350"/>
    </row>
    <row r="233" spans="1:22" ht="16.5" x14ac:dyDescent="0.25">
      <c r="A233" s="2"/>
      <c r="B233" s="2"/>
      <c r="C233" s="2"/>
      <c r="D233" s="2"/>
      <c r="E233" s="20"/>
      <c r="F233" s="21"/>
      <c r="G233" s="22"/>
      <c r="H233" s="22"/>
      <c r="I233" s="22"/>
      <c r="J233" s="350"/>
      <c r="K233" s="350"/>
      <c r="L233" s="350"/>
      <c r="M233" s="350"/>
      <c r="N233" s="350"/>
      <c r="O233" s="350"/>
      <c r="P233" s="350"/>
      <c r="Q233" s="350"/>
      <c r="R233" s="350"/>
      <c r="S233" s="350"/>
      <c r="T233" s="350"/>
      <c r="U233" s="350"/>
      <c r="V233" s="350"/>
    </row>
    <row r="234" spans="1:22" ht="16.5" x14ac:dyDescent="0.25">
      <c r="A234" s="2"/>
      <c r="B234" s="2"/>
      <c r="C234" s="2"/>
      <c r="D234" s="2"/>
      <c r="E234" s="20"/>
      <c r="F234" s="21"/>
      <c r="G234" s="22"/>
      <c r="H234" s="22"/>
      <c r="I234" s="22"/>
      <c r="J234" s="350"/>
      <c r="K234" s="350"/>
      <c r="L234" s="350"/>
      <c r="M234" s="350"/>
      <c r="N234" s="350"/>
      <c r="O234" s="350"/>
      <c r="P234" s="350"/>
      <c r="Q234" s="350"/>
      <c r="R234" s="350"/>
      <c r="S234" s="350"/>
      <c r="T234" s="350"/>
      <c r="U234" s="350"/>
      <c r="V234" s="350"/>
    </row>
    <row r="235" spans="1:22" ht="16.5" x14ac:dyDescent="0.25">
      <c r="A235" s="2"/>
      <c r="B235" s="2"/>
      <c r="C235" s="2"/>
      <c r="D235" s="2"/>
      <c r="E235" s="20"/>
      <c r="F235" s="21"/>
      <c r="G235" s="22"/>
      <c r="H235" s="22"/>
      <c r="I235" s="22"/>
      <c r="J235" s="350"/>
      <c r="K235" s="350"/>
      <c r="L235" s="350"/>
      <c r="M235" s="350"/>
      <c r="N235" s="350"/>
      <c r="O235" s="350"/>
      <c r="P235" s="350"/>
      <c r="Q235" s="350"/>
      <c r="R235" s="350"/>
      <c r="S235" s="350"/>
      <c r="T235" s="350"/>
      <c r="U235" s="350"/>
      <c r="V235" s="350"/>
    </row>
    <row r="236" spans="1:22" ht="16.5" x14ac:dyDescent="0.25">
      <c r="A236" s="2"/>
      <c r="B236" s="2"/>
      <c r="C236" s="2"/>
      <c r="D236" s="2"/>
      <c r="E236" s="20"/>
      <c r="F236" s="21"/>
      <c r="G236" s="22"/>
      <c r="H236" s="22"/>
      <c r="I236" s="22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  <c r="T236" s="350"/>
      <c r="U236" s="350"/>
      <c r="V236" s="350"/>
    </row>
    <row r="237" spans="1:22" ht="16.5" x14ac:dyDescent="0.25">
      <c r="A237" s="2"/>
      <c r="B237" s="2"/>
      <c r="C237" s="2"/>
      <c r="D237" s="2"/>
      <c r="E237" s="20"/>
      <c r="F237" s="21"/>
      <c r="G237" s="22"/>
      <c r="H237" s="22"/>
      <c r="I237" s="22"/>
      <c r="J237" s="350"/>
      <c r="K237" s="350"/>
      <c r="L237" s="350"/>
      <c r="M237" s="350"/>
      <c r="N237" s="350"/>
      <c r="O237" s="350"/>
      <c r="P237" s="350"/>
      <c r="Q237" s="350"/>
      <c r="R237" s="350"/>
      <c r="S237" s="350"/>
      <c r="T237" s="350"/>
      <c r="U237" s="350"/>
      <c r="V237" s="350"/>
    </row>
    <row r="238" spans="1:22" ht="16.5" x14ac:dyDescent="0.25">
      <c r="A238" s="2"/>
      <c r="B238" s="2"/>
      <c r="C238" s="2"/>
      <c r="D238" s="2"/>
      <c r="E238" s="20"/>
      <c r="F238" s="21"/>
      <c r="G238" s="22"/>
      <c r="H238" s="22"/>
      <c r="I238" s="22"/>
      <c r="J238" s="350"/>
      <c r="K238" s="350"/>
      <c r="L238" s="350"/>
      <c r="M238" s="350"/>
      <c r="N238" s="350"/>
      <c r="O238" s="350"/>
      <c r="P238" s="350"/>
      <c r="Q238" s="350"/>
      <c r="R238" s="350"/>
      <c r="S238" s="350"/>
      <c r="T238" s="350"/>
      <c r="U238" s="350"/>
      <c r="V238" s="350"/>
    </row>
    <row r="239" spans="1:22" ht="16.5" x14ac:dyDescent="0.25">
      <c r="A239" s="2"/>
      <c r="B239" s="2"/>
      <c r="C239" s="2"/>
      <c r="D239" s="2"/>
      <c r="E239" s="20"/>
      <c r="F239" s="21"/>
      <c r="G239" s="22"/>
      <c r="H239" s="22"/>
      <c r="I239" s="22"/>
      <c r="J239" s="350"/>
      <c r="K239" s="350"/>
      <c r="L239" s="350"/>
      <c r="M239" s="350"/>
      <c r="N239" s="350"/>
      <c r="O239" s="350"/>
      <c r="P239" s="350"/>
      <c r="Q239" s="350"/>
      <c r="R239" s="350"/>
      <c r="S239" s="350"/>
      <c r="T239" s="350"/>
      <c r="U239" s="350"/>
      <c r="V239" s="350"/>
    </row>
    <row r="240" spans="1:22" ht="16.5" x14ac:dyDescent="0.25">
      <c r="A240" s="2"/>
      <c r="B240" s="2"/>
      <c r="C240" s="2"/>
      <c r="D240" s="2"/>
      <c r="E240" s="20"/>
      <c r="F240" s="21"/>
      <c r="G240" s="22"/>
      <c r="H240" s="22"/>
      <c r="I240" s="22"/>
      <c r="J240" s="350"/>
      <c r="K240" s="350"/>
      <c r="L240" s="350"/>
      <c r="M240" s="350"/>
      <c r="N240" s="350"/>
      <c r="O240" s="350"/>
      <c r="P240" s="350"/>
      <c r="Q240" s="350"/>
      <c r="R240" s="350"/>
      <c r="S240" s="350"/>
      <c r="T240" s="350"/>
      <c r="U240" s="350"/>
      <c r="V240" s="350"/>
    </row>
    <row r="241" spans="1:22" ht="16.5" x14ac:dyDescent="0.25">
      <c r="A241" s="2"/>
      <c r="B241" s="2"/>
      <c r="C241" s="2"/>
      <c r="D241" s="2"/>
      <c r="E241" s="20"/>
      <c r="F241" s="21"/>
      <c r="G241" s="22"/>
      <c r="H241" s="22"/>
      <c r="I241" s="22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0"/>
      <c r="U241" s="350"/>
      <c r="V241" s="350"/>
    </row>
    <row r="242" spans="1:22" ht="16.5" x14ac:dyDescent="0.25">
      <c r="A242" s="2"/>
      <c r="B242" s="2"/>
      <c r="C242" s="2"/>
      <c r="D242" s="2"/>
      <c r="E242" s="20"/>
      <c r="F242" s="21"/>
      <c r="G242" s="22"/>
      <c r="H242" s="22"/>
      <c r="I242" s="22"/>
      <c r="J242" s="350"/>
      <c r="K242" s="350"/>
      <c r="L242" s="350"/>
      <c r="M242" s="350"/>
      <c r="N242" s="350"/>
      <c r="O242" s="350"/>
      <c r="P242" s="350"/>
      <c r="Q242" s="350"/>
      <c r="R242" s="350"/>
      <c r="S242" s="350"/>
      <c r="T242" s="350"/>
      <c r="U242" s="350"/>
      <c r="V242" s="350"/>
    </row>
    <row r="243" spans="1:22" ht="16.5" x14ac:dyDescent="0.25">
      <c r="A243" s="2"/>
      <c r="B243" s="2"/>
      <c r="C243" s="2"/>
      <c r="D243" s="2"/>
      <c r="E243" s="20"/>
      <c r="F243" s="21"/>
      <c r="G243" s="22"/>
      <c r="H243" s="22"/>
      <c r="I243" s="22"/>
      <c r="J243" s="350"/>
      <c r="K243" s="350"/>
      <c r="L243" s="350"/>
      <c r="M243" s="350"/>
      <c r="N243" s="350"/>
      <c r="O243" s="350"/>
      <c r="P243" s="350"/>
      <c r="Q243" s="350"/>
      <c r="R243" s="350"/>
      <c r="S243" s="350"/>
      <c r="T243" s="350"/>
      <c r="U243" s="350"/>
      <c r="V243" s="350"/>
    </row>
    <row r="244" spans="1:22" ht="16.5" x14ac:dyDescent="0.25">
      <c r="A244" s="2"/>
      <c r="B244" s="2"/>
      <c r="C244" s="2"/>
      <c r="D244" s="2"/>
      <c r="E244" s="20"/>
      <c r="F244" s="21"/>
      <c r="G244" s="22"/>
      <c r="H244" s="22"/>
      <c r="I244" s="22"/>
      <c r="J244" s="350"/>
      <c r="K244" s="350"/>
      <c r="L244" s="350"/>
      <c r="M244" s="350"/>
      <c r="N244" s="350"/>
      <c r="O244" s="350"/>
      <c r="P244" s="350"/>
      <c r="Q244" s="350"/>
      <c r="R244" s="350"/>
      <c r="S244" s="350"/>
      <c r="T244" s="350"/>
      <c r="U244" s="350"/>
      <c r="V244" s="350"/>
    </row>
    <row r="245" spans="1:22" ht="16.5" x14ac:dyDescent="0.25">
      <c r="A245" s="2"/>
      <c r="B245" s="2"/>
      <c r="C245" s="2"/>
      <c r="D245" s="2"/>
      <c r="E245" s="20"/>
      <c r="F245" s="21"/>
      <c r="G245" s="22"/>
      <c r="H245" s="22"/>
      <c r="I245" s="22"/>
      <c r="J245" s="350"/>
      <c r="K245" s="350"/>
      <c r="L245" s="350"/>
      <c r="M245" s="350"/>
      <c r="N245" s="350"/>
      <c r="O245" s="350"/>
      <c r="P245" s="350"/>
      <c r="Q245" s="350"/>
      <c r="R245" s="350"/>
      <c r="S245" s="350"/>
      <c r="T245" s="350"/>
      <c r="U245" s="350"/>
      <c r="V245" s="350"/>
    </row>
    <row r="246" spans="1:22" ht="16.5" x14ac:dyDescent="0.25">
      <c r="A246" s="2"/>
      <c r="B246" s="2"/>
      <c r="C246" s="2"/>
      <c r="D246" s="2"/>
      <c r="E246" s="20"/>
      <c r="F246" s="21"/>
      <c r="G246" s="22"/>
      <c r="H246" s="22"/>
      <c r="I246" s="22"/>
      <c r="J246" s="350"/>
      <c r="K246" s="350"/>
      <c r="L246" s="350"/>
      <c r="M246" s="350"/>
      <c r="N246" s="350"/>
      <c r="O246" s="350"/>
      <c r="P246" s="350"/>
      <c r="Q246" s="350"/>
      <c r="R246" s="350"/>
      <c r="S246" s="350"/>
      <c r="T246" s="350"/>
      <c r="U246" s="350"/>
      <c r="V246" s="350"/>
    </row>
    <row r="247" spans="1:22" ht="16.5" x14ac:dyDescent="0.25">
      <c r="A247" s="2"/>
      <c r="B247" s="2"/>
      <c r="C247" s="2"/>
      <c r="D247" s="2"/>
      <c r="E247" s="20"/>
      <c r="F247" s="21"/>
      <c r="G247" s="22"/>
      <c r="H247" s="22"/>
      <c r="I247" s="22"/>
      <c r="J247" s="350"/>
      <c r="K247" s="350"/>
      <c r="L247" s="350"/>
      <c r="M247" s="350"/>
      <c r="N247" s="350"/>
      <c r="O247" s="350"/>
      <c r="P247" s="350"/>
      <c r="Q247" s="350"/>
      <c r="R247" s="350"/>
      <c r="S247" s="350"/>
      <c r="T247" s="350"/>
      <c r="U247" s="350"/>
      <c r="V247" s="350"/>
    </row>
    <row r="248" spans="1:22" ht="16.5" x14ac:dyDescent="0.25">
      <c r="A248" s="2"/>
      <c r="B248" s="2"/>
      <c r="C248" s="2"/>
      <c r="D248" s="2"/>
      <c r="E248" s="20"/>
      <c r="F248" s="21"/>
      <c r="G248" s="22"/>
      <c r="H248" s="22"/>
      <c r="I248" s="22"/>
      <c r="J248" s="350"/>
      <c r="K248" s="350"/>
      <c r="L248" s="350"/>
      <c r="M248" s="350"/>
      <c r="N248" s="350"/>
      <c r="O248" s="350"/>
      <c r="P248" s="350"/>
      <c r="Q248" s="350"/>
      <c r="R248" s="350"/>
      <c r="S248" s="350"/>
      <c r="T248" s="350"/>
      <c r="U248" s="350"/>
      <c r="V248" s="350"/>
    </row>
    <row r="249" spans="1:22" ht="16.5" x14ac:dyDescent="0.25">
      <c r="A249" s="2"/>
      <c r="B249" s="2"/>
      <c r="C249" s="2"/>
      <c r="D249" s="2"/>
      <c r="E249" s="20"/>
      <c r="F249" s="21"/>
      <c r="G249" s="22"/>
      <c r="H249" s="22"/>
      <c r="I249" s="22"/>
      <c r="J249" s="350"/>
      <c r="K249" s="350"/>
      <c r="L249" s="350"/>
      <c r="M249" s="350"/>
      <c r="N249" s="350"/>
      <c r="O249" s="350"/>
      <c r="P249" s="350"/>
      <c r="Q249" s="350"/>
      <c r="R249" s="350"/>
      <c r="S249" s="350"/>
      <c r="T249" s="350"/>
      <c r="U249" s="350"/>
      <c r="V249" s="350"/>
    </row>
    <row r="250" spans="1:22" ht="16.5" x14ac:dyDescent="0.25">
      <c r="A250" s="2"/>
      <c r="B250" s="2"/>
      <c r="C250" s="2"/>
      <c r="D250" s="2"/>
      <c r="E250" s="20"/>
      <c r="F250" s="21"/>
      <c r="G250" s="22"/>
      <c r="H250" s="22"/>
      <c r="I250" s="22"/>
      <c r="J250" s="350"/>
      <c r="K250" s="350"/>
      <c r="L250" s="350"/>
      <c r="M250" s="350"/>
      <c r="N250" s="350"/>
      <c r="O250" s="350"/>
      <c r="P250" s="350"/>
      <c r="Q250" s="350"/>
      <c r="R250" s="350"/>
      <c r="S250" s="350"/>
      <c r="T250" s="350"/>
      <c r="U250" s="350"/>
      <c r="V250" s="350"/>
    </row>
    <row r="251" spans="1:22" ht="16.5" x14ac:dyDescent="0.25">
      <c r="A251" s="2"/>
      <c r="B251" s="2"/>
      <c r="C251" s="2"/>
      <c r="D251" s="2"/>
      <c r="E251" s="20"/>
      <c r="F251" s="21"/>
      <c r="G251" s="22"/>
      <c r="H251" s="22"/>
      <c r="I251" s="22"/>
      <c r="J251" s="350"/>
      <c r="K251" s="350"/>
      <c r="L251" s="350"/>
      <c r="M251" s="350"/>
      <c r="N251" s="350"/>
      <c r="O251" s="350"/>
      <c r="P251" s="350"/>
      <c r="Q251" s="350"/>
      <c r="R251" s="350"/>
      <c r="S251" s="350"/>
      <c r="T251" s="350"/>
      <c r="U251" s="350"/>
      <c r="V251" s="350"/>
    </row>
    <row r="252" spans="1:22" ht="16.5" x14ac:dyDescent="0.25">
      <c r="A252" s="2"/>
      <c r="B252" s="2"/>
      <c r="C252" s="2"/>
      <c r="D252" s="2"/>
      <c r="E252" s="20"/>
      <c r="F252" s="21"/>
      <c r="G252" s="22"/>
      <c r="H252" s="22"/>
      <c r="I252" s="22"/>
      <c r="J252" s="350"/>
      <c r="K252" s="350"/>
      <c r="L252" s="350"/>
      <c r="M252" s="350"/>
      <c r="N252" s="350"/>
      <c r="O252" s="350"/>
      <c r="P252" s="350"/>
      <c r="Q252" s="350"/>
      <c r="R252" s="350"/>
      <c r="S252" s="350"/>
      <c r="T252" s="350"/>
      <c r="U252" s="350"/>
      <c r="V252" s="350"/>
    </row>
    <row r="253" spans="1:22" ht="16.5" x14ac:dyDescent="0.25">
      <c r="A253" s="2"/>
      <c r="B253" s="2"/>
      <c r="C253" s="2"/>
      <c r="D253" s="2"/>
      <c r="E253" s="20"/>
      <c r="F253" s="21"/>
      <c r="G253" s="22"/>
      <c r="H253" s="22"/>
      <c r="I253" s="22"/>
      <c r="J253" s="350"/>
      <c r="K253" s="350"/>
      <c r="L253" s="350"/>
      <c r="M253" s="350"/>
      <c r="N253" s="350"/>
      <c r="O253" s="350"/>
      <c r="P253" s="350"/>
      <c r="Q253" s="350"/>
      <c r="R253" s="350"/>
      <c r="S253" s="350"/>
      <c r="T253" s="350"/>
      <c r="U253" s="350"/>
      <c r="V253" s="350"/>
    </row>
    <row r="254" spans="1:22" ht="16.5" x14ac:dyDescent="0.25">
      <c r="A254" s="2"/>
      <c r="B254" s="2"/>
      <c r="C254" s="2"/>
      <c r="D254" s="2"/>
      <c r="E254" s="20"/>
      <c r="F254" s="21"/>
      <c r="G254" s="22"/>
      <c r="H254" s="22"/>
      <c r="I254" s="22"/>
      <c r="J254" s="350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  <c r="U254" s="350"/>
      <c r="V254" s="350"/>
    </row>
    <row r="255" spans="1:22" ht="16.5" x14ac:dyDescent="0.25">
      <c r="A255" s="2"/>
      <c r="B255" s="2"/>
      <c r="C255" s="2"/>
      <c r="D255" s="2"/>
      <c r="E255" s="20"/>
      <c r="F255" s="21"/>
      <c r="G255" s="22"/>
      <c r="H255" s="22"/>
      <c r="I255" s="22"/>
      <c r="J255" s="350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  <c r="U255" s="350"/>
      <c r="V255" s="350"/>
    </row>
    <row r="256" spans="1:22" ht="16.5" x14ac:dyDescent="0.25">
      <c r="A256" s="2"/>
      <c r="B256" s="2"/>
      <c r="C256" s="2"/>
      <c r="D256" s="2"/>
      <c r="E256" s="20"/>
      <c r="F256" s="21"/>
      <c r="G256" s="22"/>
      <c r="H256" s="22"/>
      <c r="I256" s="22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U256" s="350"/>
      <c r="V256" s="350"/>
    </row>
    <row r="257" spans="1:22" ht="16.5" x14ac:dyDescent="0.25">
      <c r="A257" s="2"/>
      <c r="B257" s="2"/>
      <c r="C257" s="2"/>
      <c r="D257" s="2"/>
      <c r="E257" s="20"/>
      <c r="F257" s="21"/>
      <c r="G257" s="22"/>
      <c r="H257" s="22"/>
      <c r="I257" s="22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350"/>
      <c r="U257" s="350"/>
      <c r="V257" s="350"/>
    </row>
    <row r="258" spans="1:22" ht="16.5" x14ac:dyDescent="0.25">
      <c r="A258" s="2"/>
      <c r="B258" s="2"/>
      <c r="C258" s="2"/>
      <c r="D258" s="2"/>
      <c r="E258" s="20"/>
      <c r="F258" s="21"/>
      <c r="G258" s="22"/>
      <c r="H258" s="22"/>
      <c r="I258" s="22"/>
      <c r="J258" s="350"/>
      <c r="K258" s="350"/>
      <c r="L258" s="350"/>
      <c r="M258" s="350"/>
      <c r="N258" s="350"/>
      <c r="O258" s="350"/>
      <c r="P258" s="350"/>
      <c r="Q258" s="350"/>
      <c r="R258" s="350"/>
      <c r="S258" s="350"/>
      <c r="T258" s="350"/>
      <c r="U258" s="350"/>
      <c r="V258" s="350"/>
    </row>
    <row r="259" spans="1:22" ht="16.5" x14ac:dyDescent="0.25">
      <c r="A259" s="2"/>
      <c r="B259" s="2"/>
      <c r="C259" s="2"/>
      <c r="D259" s="2"/>
      <c r="E259" s="20"/>
      <c r="F259" s="21"/>
      <c r="G259" s="22"/>
      <c r="H259" s="22"/>
      <c r="I259" s="22"/>
      <c r="J259" s="350"/>
      <c r="K259" s="350"/>
      <c r="L259" s="350"/>
      <c r="M259" s="350"/>
      <c r="N259" s="350"/>
      <c r="O259" s="350"/>
      <c r="P259" s="350"/>
      <c r="Q259" s="350"/>
      <c r="R259" s="350"/>
      <c r="S259" s="350"/>
      <c r="T259" s="350"/>
      <c r="U259" s="350"/>
      <c r="V259" s="350"/>
    </row>
    <row r="260" spans="1:22" ht="16.5" x14ac:dyDescent="0.25">
      <c r="A260" s="2"/>
      <c r="B260" s="2"/>
      <c r="C260" s="2"/>
      <c r="D260" s="2"/>
      <c r="E260" s="20"/>
      <c r="F260" s="21"/>
      <c r="G260" s="22"/>
      <c r="H260" s="22"/>
      <c r="I260" s="22"/>
      <c r="J260" s="350"/>
      <c r="K260" s="350"/>
      <c r="L260" s="350"/>
      <c r="M260" s="350"/>
      <c r="N260" s="350"/>
      <c r="O260" s="350"/>
      <c r="P260" s="350"/>
      <c r="Q260" s="350"/>
      <c r="R260" s="350"/>
      <c r="S260" s="350"/>
      <c r="T260" s="350"/>
      <c r="U260" s="350"/>
      <c r="V260" s="350"/>
    </row>
    <row r="261" spans="1:22" ht="16.5" x14ac:dyDescent="0.25">
      <c r="A261" s="2"/>
      <c r="B261" s="2"/>
      <c r="C261" s="2"/>
      <c r="D261" s="2"/>
      <c r="E261" s="20"/>
      <c r="F261" s="21"/>
      <c r="G261" s="22"/>
      <c r="H261" s="22"/>
      <c r="I261" s="22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  <c r="U261" s="350"/>
      <c r="V261" s="350"/>
    </row>
    <row r="262" spans="1:22" ht="16.5" x14ac:dyDescent="0.25">
      <c r="A262" s="2"/>
      <c r="B262" s="2"/>
      <c r="C262" s="2"/>
      <c r="D262" s="2"/>
      <c r="E262" s="20"/>
      <c r="F262" s="21"/>
      <c r="G262" s="22"/>
      <c r="H262" s="22"/>
      <c r="I262" s="22"/>
      <c r="J262" s="350"/>
      <c r="K262" s="350"/>
      <c r="L262" s="350"/>
      <c r="M262" s="350"/>
      <c r="N262" s="350"/>
      <c r="O262" s="350"/>
      <c r="P262" s="350"/>
      <c r="Q262" s="350"/>
      <c r="R262" s="350"/>
      <c r="S262" s="350"/>
      <c r="T262" s="350"/>
      <c r="U262" s="350"/>
      <c r="V262" s="350"/>
    </row>
    <row r="263" spans="1:22" ht="16.5" x14ac:dyDescent="0.25">
      <c r="A263" s="2"/>
      <c r="B263" s="2"/>
      <c r="C263" s="2"/>
      <c r="D263" s="2"/>
      <c r="E263" s="20"/>
      <c r="F263" s="21"/>
      <c r="G263" s="22"/>
      <c r="H263" s="22"/>
      <c r="I263" s="22"/>
      <c r="J263" s="350"/>
      <c r="K263" s="350"/>
      <c r="L263" s="350"/>
      <c r="M263" s="350"/>
      <c r="N263" s="350"/>
      <c r="O263" s="350"/>
      <c r="P263" s="350"/>
      <c r="Q263" s="350"/>
      <c r="R263" s="350"/>
      <c r="S263" s="350"/>
      <c r="T263" s="350"/>
      <c r="U263" s="350"/>
      <c r="V263" s="350"/>
    </row>
    <row r="264" spans="1:22" ht="16.5" x14ac:dyDescent="0.25">
      <c r="A264" s="2"/>
      <c r="B264" s="2"/>
      <c r="C264" s="2"/>
      <c r="D264" s="2"/>
      <c r="E264" s="20"/>
      <c r="F264" s="21"/>
      <c r="G264" s="22"/>
      <c r="H264" s="22"/>
      <c r="I264" s="22"/>
      <c r="J264" s="350"/>
      <c r="K264" s="350"/>
      <c r="L264" s="350"/>
      <c r="M264" s="350"/>
      <c r="N264" s="350"/>
      <c r="O264" s="350"/>
      <c r="P264" s="350"/>
      <c r="Q264" s="350"/>
      <c r="R264" s="350"/>
      <c r="S264" s="350"/>
      <c r="T264" s="350"/>
      <c r="U264" s="350"/>
      <c r="V264" s="350"/>
    </row>
    <row r="265" spans="1:22" ht="16.5" x14ac:dyDescent="0.25">
      <c r="A265" s="2"/>
      <c r="B265" s="2"/>
      <c r="C265" s="2"/>
      <c r="D265" s="2"/>
      <c r="E265" s="20"/>
      <c r="F265" s="21"/>
      <c r="G265" s="22"/>
      <c r="H265" s="22"/>
      <c r="I265" s="22"/>
      <c r="J265" s="350"/>
      <c r="K265" s="350"/>
      <c r="L265" s="350"/>
      <c r="M265" s="350"/>
      <c r="N265" s="350"/>
      <c r="O265" s="350"/>
      <c r="P265" s="350"/>
      <c r="Q265" s="350"/>
      <c r="R265" s="350"/>
      <c r="S265" s="350"/>
      <c r="T265" s="350"/>
      <c r="U265" s="350"/>
      <c r="V265" s="350"/>
    </row>
    <row r="266" spans="1:22" ht="16.5" x14ac:dyDescent="0.25">
      <c r="A266" s="2"/>
      <c r="B266" s="2"/>
      <c r="C266" s="2"/>
      <c r="D266" s="2"/>
      <c r="E266" s="20"/>
      <c r="F266" s="21"/>
      <c r="G266" s="22"/>
      <c r="H266" s="22"/>
      <c r="I266" s="22"/>
      <c r="J266" s="350"/>
      <c r="K266" s="350"/>
      <c r="L266" s="350"/>
      <c r="M266" s="350"/>
      <c r="N266" s="350"/>
      <c r="O266" s="350"/>
      <c r="P266" s="350"/>
      <c r="Q266" s="350"/>
      <c r="R266" s="350"/>
      <c r="S266" s="350"/>
      <c r="T266" s="350"/>
      <c r="U266" s="350"/>
      <c r="V266" s="350"/>
    </row>
    <row r="267" spans="1:22" ht="16.5" x14ac:dyDescent="0.25">
      <c r="A267" s="2"/>
      <c r="B267" s="2"/>
      <c r="C267" s="2"/>
      <c r="D267" s="2"/>
      <c r="E267" s="20"/>
      <c r="F267" s="21"/>
      <c r="G267" s="22"/>
      <c r="H267" s="22"/>
      <c r="I267" s="22"/>
      <c r="J267" s="350"/>
      <c r="K267" s="350"/>
      <c r="L267" s="350"/>
      <c r="M267" s="350"/>
      <c r="N267" s="350"/>
      <c r="O267" s="350"/>
      <c r="P267" s="350"/>
      <c r="Q267" s="350"/>
      <c r="R267" s="350"/>
      <c r="S267" s="350"/>
      <c r="T267" s="350"/>
      <c r="U267" s="350"/>
      <c r="V267" s="350"/>
    </row>
    <row r="268" spans="1:22" ht="16.5" x14ac:dyDescent="0.25">
      <c r="A268" s="2"/>
      <c r="B268" s="2"/>
      <c r="C268" s="2"/>
      <c r="D268" s="2"/>
      <c r="E268" s="20"/>
      <c r="F268" s="21"/>
      <c r="G268" s="22"/>
      <c r="H268" s="22"/>
      <c r="I268" s="22"/>
      <c r="J268" s="350"/>
      <c r="K268" s="350"/>
      <c r="L268" s="350"/>
      <c r="M268" s="350"/>
      <c r="N268" s="350"/>
      <c r="O268" s="350"/>
      <c r="P268" s="350"/>
      <c r="Q268" s="350"/>
      <c r="R268" s="350"/>
      <c r="S268" s="350"/>
      <c r="T268" s="350"/>
      <c r="U268" s="350"/>
      <c r="V268" s="350"/>
    </row>
    <row r="269" spans="1:22" ht="16.5" x14ac:dyDescent="0.25">
      <c r="A269" s="2"/>
      <c r="B269" s="2"/>
      <c r="C269" s="2"/>
      <c r="D269" s="2"/>
      <c r="E269" s="20"/>
      <c r="F269" s="21"/>
      <c r="G269" s="22"/>
      <c r="H269" s="22"/>
      <c r="I269" s="22"/>
      <c r="J269" s="350"/>
      <c r="K269" s="350"/>
      <c r="L269" s="350"/>
      <c r="M269" s="350"/>
      <c r="N269" s="350"/>
      <c r="O269" s="350"/>
      <c r="P269" s="350"/>
      <c r="Q269" s="350"/>
      <c r="R269" s="350"/>
      <c r="S269" s="350"/>
      <c r="T269" s="350"/>
      <c r="U269" s="350"/>
      <c r="V269" s="350"/>
    </row>
    <row r="270" spans="1:22" ht="16.5" x14ac:dyDescent="0.25">
      <c r="A270" s="2"/>
      <c r="B270" s="2"/>
      <c r="C270" s="2"/>
      <c r="D270" s="2"/>
      <c r="E270" s="20"/>
      <c r="F270" s="21"/>
      <c r="G270" s="22"/>
      <c r="H270" s="22"/>
      <c r="I270" s="22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350"/>
      <c r="V270" s="350"/>
    </row>
    <row r="271" spans="1:22" ht="16.5" x14ac:dyDescent="0.25">
      <c r="A271" s="2"/>
      <c r="B271" s="2"/>
      <c r="C271" s="2"/>
      <c r="D271" s="2"/>
      <c r="E271" s="20"/>
      <c r="F271" s="21"/>
      <c r="G271" s="22"/>
      <c r="H271" s="22"/>
      <c r="I271" s="22"/>
      <c r="J271" s="350"/>
      <c r="K271" s="350"/>
      <c r="L271" s="350"/>
      <c r="M271" s="350"/>
      <c r="N271" s="350"/>
      <c r="O271" s="350"/>
      <c r="P271" s="350"/>
      <c r="Q271" s="350"/>
      <c r="R271" s="350"/>
      <c r="S271" s="350"/>
      <c r="T271" s="350"/>
      <c r="U271" s="350"/>
      <c r="V271" s="350"/>
    </row>
    <row r="272" spans="1:22" ht="16.5" x14ac:dyDescent="0.25">
      <c r="A272" s="2"/>
      <c r="B272" s="2"/>
      <c r="C272" s="2"/>
      <c r="D272" s="2"/>
      <c r="E272" s="20"/>
      <c r="F272" s="21"/>
      <c r="G272" s="22"/>
      <c r="H272" s="22"/>
      <c r="I272" s="22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0"/>
      <c r="U272" s="350"/>
      <c r="V272" s="350"/>
    </row>
    <row r="273" spans="1:22" ht="16.5" x14ac:dyDescent="0.25">
      <c r="A273" s="2"/>
      <c r="B273" s="2"/>
      <c r="C273" s="2"/>
      <c r="D273" s="2"/>
      <c r="E273" s="20"/>
      <c r="F273" s="21"/>
      <c r="G273" s="22"/>
      <c r="H273" s="22"/>
      <c r="I273" s="22"/>
      <c r="J273" s="350"/>
      <c r="K273" s="350"/>
      <c r="L273" s="350"/>
      <c r="M273" s="350"/>
      <c r="N273" s="350"/>
      <c r="O273" s="350"/>
      <c r="P273" s="350"/>
      <c r="Q273" s="350"/>
      <c r="R273" s="350"/>
      <c r="S273" s="350"/>
      <c r="T273" s="350"/>
      <c r="U273" s="350"/>
      <c r="V273" s="350"/>
    </row>
    <row r="274" spans="1:22" ht="16.5" x14ac:dyDescent="0.25">
      <c r="A274" s="2"/>
      <c r="B274" s="2"/>
      <c r="C274" s="2"/>
      <c r="D274" s="2"/>
      <c r="E274" s="20"/>
      <c r="F274" s="21"/>
      <c r="G274" s="22"/>
      <c r="H274" s="22"/>
      <c r="I274" s="22"/>
      <c r="J274" s="350"/>
      <c r="K274" s="350"/>
      <c r="L274" s="350"/>
      <c r="M274" s="350"/>
      <c r="N274" s="350"/>
      <c r="O274" s="350"/>
      <c r="P274" s="350"/>
      <c r="Q274" s="350"/>
      <c r="R274" s="350"/>
      <c r="S274" s="350"/>
      <c r="T274" s="350"/>
      <c r="U274" s="350"/>
      <c r="V274" s="350"/>
    </row>
    <row r="275" spans="1:22" ht="16.5" x14ac:dyDescent="0.25">
      <c r="A275" s="2"/>
      <c r="B275" s="2"/>
      <c r="C275" s="2"/>
      <c r="D275" s="2"/>
      <c r="E275" s="20"/>
      <c r="F275" s="21"/>
      <c r="G275" s="22"/>
      <c r="H275" s="22"/>
      <c r="I275" s="22"/>
      <c r="J275" s="350"/>
      <c r="K275" s="350"/>
      <c r="L275" s="350"/>
      <c r="M275" s="350"/>
      <c r="N275" s="350"/>
      <c r="O275" s="350"/>
      <c r="P275" s="350"/>
      <c r="Q275" s="350"/>
      <c r="R275" s="350"/>
      <c r="S275" s="350"/>
      <c r="T275" s="350"/>
      <c r="U275" s="350"/>
      <c r="V275" s="350"/>
    </row>
    <row r="276" spans="1:22" ht="16.5" x14ac:dyDescent="0.25">
      <c r="A276" s="2"/>
      <c r="B276" s="2"/>
      <c r="C276" s="2"/>
      <c r="D276" s="2"/>
      <c r="E276" s="20"/>
      <c r="F276" s="21"/>
      <c r="G276" s="22"/>
      <c r="H276" s="22"/>
      <c r="I276" s="22"/>
      <c r="J276" s="350"/>
      <c r="K276" s="350"/>
      <c r="L276" s="350"/>
      <c r="M276" s="350"/>
      <c r="N276" s="350"/>
      <c r="O276" s="350"/>
      <c r="P276" s="350"/>
      <c r="Q276" s="350"/>
      <c r="R276" s="350"/>
      <c r="S276" s="350"/>
      <c r="T276" s="350"/>
      <c r="U276" s="350"/>
      <c r="V276" s="350"/>
    </row>
    <row r="277" spans="1:22" ht="16.5" x14ac:dyDescent="0.25">
      <c r="A277" s="2"/>
      <c r="B277" s="2"/>
      <c r="C277" s="2"/>
      <c r="D277" s="2"/>
      <c r="E277" s="20"/>
      <c r="F277" s="21"/>
      <c r="G277" s="22"/>
      <c r="H277" s="22"/>
      <c r="I277" s="22"/>
      <c r="J277" s="350"/>
      <c r="K277" s="350"/>
      <c r="L277" s="350"/>
      <c r="M277" s="350"/>
      <c r="N277" s="350"/>
      <c r="O277" s="350"/>
      <c r="P277" s="350"/>
      <c r="Q277" s="350"/>
      <c r="R277" s="350"/>
      <c r="S277" s="350"/>
      <c r="T277" s="350"/>
      <c r="U277" s="350"/>
      <c r="V277" s="350"/>
    </row>
    <row r="278" spans="1:22" ht="16.5" x14ac:dyDescent="0.25">
      <c r="A278" s="2"/>
      <c r="B278" s="2"/>
      <c r="C278" s="2"/>
      <c r="D278" s="2"/>
      <c r="E278" s="20"/>
      <c r="F278" s="21"/>
      <c r="G278" s="22"/>
      <c r="H278" s="22"/>
      <c r="I278" s="22"/>
      <c r="J278" s="350"/>
      <c r="K278" s="350"/>
      <c r="L278" s="350"/>
      <c r="M278" s="350"/>
      <c r="N278" s="350"/>
      <c r="O278" s="350"/>
      <c r="P278" s="350"/>
      <c r="Q278" s="350"/>
      <c r="R278" s="350"/>
      <c r="S278" s="350"/>
      <c r="T278" s="350"/>
      <c r="U278" s="350"/>
      <c r="V278" s="350"/>
    </row>
    <row r="279" spans="1:22" ht="16.5" x14ac:dyDescent="0.25">
      <c r="A279" s="2"/>
      <c r="B279" s="2"/>
      <c r="C279" s="2"/>
      <c r="D279" s="2"/>
      <c r="E279" s="20"/>
      <c r="F279" s="21"/>
      <c r="G279" s="22"/>
      <c r="H279" s="22"/>
      <c r="I279" s="22"/>
      <c r="J279" s="350"/>
      <c r="K279" s="350"/>
      <c r="L279" s="350"/>
      <c r="M279" s="350"/>
      <c r="N279" s="350"/>
      <c r="O279" s="350"/>
      <c r="P279" s="350"/>
      <c r="Q279" s="350"/>
      <c r="R279" s="350"/>
      <c r="S279" s="350"/>
      <c r="T279" s="350"/>
      <c r="U279" s="350"/>
      <c r="V279" s="350"/>
    </row>
    <row r="280" spans="1:22" ht="16.5" x14ac:dyDescent="0.25">
      <c r="A280" s="2"/>
      <c r="B280" s="2"/>
      <c r="C280" s="2"/>
      <c r="D280" s="2"/>
      <c r="E280" s="20"/>
      <c r="F280" s="21"/>
      <c r="G280" s="22"/>
      <c r="H280" s="22"/>
      <c r="I280" s="22"/>
      <c r="J280" s="350"/>
      <c r="K280" s="350"/>
      <c r="L280" s="350"/>
      <c r="M280" s="350"/>
      <c r="N280" s="350"/>
      <c r="O280" s="350"/>
      <c r="P280" s="350"/>
      <c r="Q280" s="350"/>
      <c r="R280" s="350"/>
      <c r="S280" s="350"/>
      <c r="T280" s="350"/>
      <c r="U280" s="350"/>
      <c r="V280" s="350"/>
    </row>
    <row r="281" spans="1:22" ht="16.5" x14ac:dyDescent="0.25">
      <c r="A281" s="2"/>
      <c r="B281" s="2"/>
      <c r="C281" s="2"/>
      <c r="D281" s="2"/>
      <c r="E281" s="20"/>
      <c r="F281" s="21"/>
      <c r="G281" s="22"/>
      <c r="H281" s="22"/>
      <c r="I281" s="22"/>
      <c r="J281" s="350"/>
      <c r="K281" s="350"/>
      <c r="L281" s="350"/>
      <c r="M281" s="350"/>
      <c r="N281" s="350"/>
      <c r="O281" s="350"/>
      <c r="P281" s="350"/>
      <c r="Q281" s="350"/>
      <c r="R281" s="350"/>
      <c r="S281" s="350"/>
      <c r="T281" s="350"/>
      <c r="U281" s="350"/>
      <c r="V281" s="350"/>
    </row>
    <row r="282" spans="1:22" ht="16.5" x14ac:dyDescent="0.25">
      <c r="A282" s="2"/>
      <c r="B282" s="2"/>
      <c r="C282" s="2"/>
      <c r="D282" s="2"/>
      <c r="E282" s="20"/>
      <c r="F282" s="21"/>
      <c r="G282" s="22"/>
      <c r="H282" s="22"/>
      <c r="I282" s="22"/>
      <c r="J282" s="350"/>
      <c r="K282" s="350"/>
      <c r="L282" s="350"/>
      <c r="M282" s="350"/>
      <c r="N282" s="350"/>
      <c r="O282" s="350"/>
      <c r="P282" s="350"/>
      <c r="Q282" s="350"/>
      <c r="R282" s="350"/>
      <c r="S282" s="350"/>
      <c r="T282" s="350"/>
      <c r="U282" s="350"/>
      <c r="V282" s="350"/>
    </row>
    <row r="283" spans="1:22" ht="16.5" x14ac:dyDescent="0.25">
      <c r="A283" s="2"/>
      <c r="B283" s="2"/>
      <c r="C283" s="2"/>
      <c r="D283" s="2"/>
      <c r="E283" s="20"/>
      <c r="F283" s="21"/>
      <c r="G283" s="22"/>
      <c r="H283" s="22"/>
      <c r="I283" s="22"/>
      <c r="J283" s="350"/>
      <c r="K283" s="350"/>
      <c r="L283" s="350"/>
      <c r="M283" s="350"/>
      <c r="N283" s="350"/>
      <c r="O283" s="350"/>
      <c r="P283" s="350"/>
      <c r="Q283" s="350"/>
      <c r="R283" s="350"/>
      <c r="S283" s="350"/>
      <c r="T283" s="350"/>
      <c r="U283" s="350"/>
      <c r="V283" s="350"/>
    </row>
    <row r="284" spans="1:22" ht="16.5" x14ac:dyDescent="0.25">
      <c r="A284" s="2"/>
      <c r="B284" s="2"/>
      <c r="C284" s="2"/>
      <c r="D284" s="2"/>
      <c r="E284" s="20"/>
      <c r="F284" s="21"/>
      <c r="G284" s="22"/>
      <c r="H284" s="22"/>
      <c r="I284" s="22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0"/>
      <c r="U284" s="350"/>
      <c r="V284" s="350"/>
    </row>
    <row r="285" spans="1:22" ht="16.5" x14ac:dyDescent="0.25">
      <c r="A285" s="2"/>
      <c r="B285" s="2"/>
      <c r="C285" s="2"/>
      <c r="D285" s="2"/>
      <c r="E285" s="20"/>
      <c r="F285" s="21"/>
      <c r="G285" s="22"/>
      <c r="H285" s="22"/>
      <c r="I285" s="22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0"/>
    </row>
    <row r="286" spans="1:22" ht="16.5" x14ac:dyDescent="0.25">
      <c r="A286" s="2"/>
      <c r="B286" s="2"/>
      <c r="C286" s="2"/>
      <c r="D286" s="2"/>
      <c r="E286" s="20"/>
      <c r="F286" s="21"/>
      <c r="G286" s="22"/>
      <c r="H286" s="22"/>
      <c r="I286" s="22"/>
      <c r="J286" s="350"/>
      <c r="K286" s="350"/>
      <c r="L286" s="350"/>
      <c r="M286" s="350"/>
      <c r="N286" s="350"/>
      <c r="O286" s="350"/>
      <c r="P286" s="350"/>
      <c r="Q286" s="350"/>
      <c r="R286" s="350"/>
      <c r="S286" s="350"/>
      <c r="T286" s="350"/>
      <c r="U286" s="350"/>
      <c r="V286" s="350"/>
    </row>
    <row r="287" spans="1:22" ht="16.5" x14ac:dyDescent="0.25">
      <c r="A287" s="2"/>
      <c r="B287" s="2"/>
      <c r="C287" s="2"/>
      <c r="D287" s="2"/>
      <c r="E287" s="20"/>
      <c r="F287" s="21"/>
      <c r="G287" s="22"/>
      <c r="H287" s="22"/>
      <c r="I287" s="22"/>
      <c r="J287" s="350"/>
      <c r="K287" s="350"/>
      <c r="L287" s="350"/>
      <c r="M287" s="350"/>
      <c r="N287" s="350"/>
      <c r="O287" s="350"/>
      <c r="P287" s="350"/>
      <c r="Q287" s="350"/>
      <c r="R287" s="350"/>
      <c r="S287" s="350"/>
      <c r="T287" s="350"/>
      <c r="U287" s="350"/>
      <c r="V287" s="350"/>
    </row>
    <row r="288" spans="1:22" ht="16.5" x14ac:dyDescent="0.25">
      <c r="A288" s="2"/>
      <c r="B288" s="2"/>
      <c r="C288" s="2"/>
      <c r="D288" s="2"/>
      <c r="E288" s="20"/>
      <c r="F288" s="21"/>
      <c r="G288" s="22"/>
      <c r="H288" s="22"/>
      <c r="I288" s="22"/>
      <c r="J288" s="350"/>
      <c r="K288" s="350"/>
      <c r="L288" s="350"/>
      <c r="M288" s="350"/>
      <c r="N288" s="350"/>
      <c r="O288" s="350"/>
      <c r="P288" s="350"/>
      <c r="Q288" s="350"/>
      <c r="R288" s="350"/>
      <c r="S288" s="350"/>
      <c r="T288" s="350"/>
      <c r="U288" s="350"/>
      <c r="V288" s="350"/>
    </row>
    <row r="289" spans="1:22" ht="16.5" x14ac:dyDescent="0.25">
      <c r="A289" s="2"/>
      <c r="B289" s="2"/>
      <c r="C289" s="2"/>
      <c r="D289" s="2"/>
      <c r="E289" s="20"/>
      <c r="F289" s="21"/>
      <c r="G289" s="22"/>
      <c r="H289" s="22"/>
      <c r="I289" s="22"/>
      <c r="J289" s="350"/>
      <c r="K289" s="350"/>
      <c r="L289" s="350"/>
      <c r="M289" s="350"/>
      <c r="N289" s="350"/>
      <c r="O289" s="350"/>
      <c r="P289" s="350"/>
      <c r="Q289" s="350"/>
      <c r="R289" s="350"/>
      <c r="S289" s="350"/>
      <c r="T289" s="350"/>
      <c r="U289" s="350"/>
      <c r="V289" s="350"/>
    </row>
    <row r="290" spans="1:22" ht="16.5" x14ac:dyDescent="0.25">
      <c r="A290" s="2"/>
      <c r="B290" s="2"/>
      <c r="C290" s="2"/>
      <c r="D290" s="2"/>
      <c r="E290" s="20"/>
      <c r="F290" s="21"/>
      <c r="G290" s="22"/>
      <c r="H290" s="22"/>
      <c r="I290" s="22"/>
      <c r="J290" s="350"/>
      <c r="K290" s="350"/>
      <c r="L290" s="350"/>
      <c r="M290" s="350"/>
      <c r="N290" s="350"/>
      <c r="O290" s="350"/>
      <c r="P290" s="350"/>
      <c r="Q290" s="350"/>
      <c r="R290" s="350"/>
      <c r="S290" s="350"/>
      <c r="T290" s="350"/>
      <c r="U290" s="350"/>
      <c r="V290" s="350"/>
    </row>
    <row r="291" spans="1:22" ht="16.5" x14ac:dyDescent="0.25">
      <c r="A291" s="2"/>
      <c r="B291" s="2"/>
      <c r="C291" s="2"/>
      <c r="D291" s="2"/>
      <c r="E291" s="20"/>
      <c r="F291" s="21"/>
      <c r="G291" s="22"/>
      <c r="H291" s="22"/>
      <c r="I291" s="22"/>
      <c r="J291" s="350"/>
      <c r="K291" s="350"/>
      <c r="L291" s="350"/>
      <c r="M291" s="350"/>
      <c r="N291" s="350"/>
      <c r="O291" s="350"/>
      <c r="P291" s="350"/>
      <c r="Q291" s="350"/>
      <c r="R291" s="350"/>
      <c r="S291" s="350"/>
      <c r="T291" s="350"/>
      <c r="U291" s="350"/>
      <c r="V291" s="350"/>
    </row>
    <row r="292" spans="1:22" ht="16.5" x14ac:dyDescent="0.25">
      <c r="A292" s="2"/>
      <c r="B292" s="2"/>
      <c r="C292" s="2"/>
      <c r="D292" s="2"/>
      <c r="E292" s="20"/>
      <c r="F292" s="21"/>
      <c r="G292" s="22"/>
      <c r="H292" s="22"/>
      <c r="I292" s="22"/>
      <c r="J292" s="350"/>
      <c r="K292" s="350"/>
      <c r="L292" s="350"/>
      <c r="M292" s="350"/>
      <c r="N292" s="350"/>
      <c r="O292" s="350"/>
      <c r="P292" s="350"/>
      <c r="Q292" s="350"/>
      <c r="R292" s="350"/>
      <c r="S292" s="350"/>
      <c r="T292" s="350"/>
      <c r="U292" s="350"/>
      <c r="V292" s="350"/>
    </row>
    <row r="293" spans="1:22" ht="16.5" x14ac:dyDescent="0.25">
      <c r="A293" s="2"/>
      <c r="B293" s="2"/>
      <c r="C293" s="2"/>
      <c r="D293" s="2"/>
      <c r="E293" s="20"/>
      <c r="F293" s="21"/>
      <c r="G293" s="22"/>
      <c r="H293" s="22"/>
      <c r="I293" s="22"/>
      <c r="J293" s="350"/>
      <c r="K293" s="350"/>
      <c r="L293" s="350"/>
      <c r="M293" s="350"/>
      <c r="N293" s="350"/>
      <c r="O293" s="350"/>
      <c r="P293" s="350"/>
      <c r="Q293" s="350"/>
      <c r="R293" s="350"/>
      <c r="S293" s="350"/>
      <c r="T293" s="350"/>
      <c r="U293" s="350"/>
      <c r="V293" s="350"/>
    </row>
    <row r="294" spans="1:22" ht="16.5" x14ac:dyDescent="0.25">
      <c r="A294" s="2"/>
      <c r="B294" s="2"/>
      <c r="C294" s="2"/>
      <c r="D294" s="2"/>
      <c r="E294" s="20"/>
      <c r="F294" s="21"/>
      <c r="G294" s="22"/>
      <c r="H294" s="22"/>
      <c r="I294" s="22"/>
      <c r="J294" s="350"/>
      <c r="K294" s="350"/>
      <c r="L294" s="350"/>
      <c r="M294" s="350"/>
      <c r="N294" s="350"/>
      <c r="O294" s="350"/>
      <c r="P294" s="350"/>
      <c r="Q294" s="350"/>
      <c r="R294" s="350"/>
      <c r="S294" s="350"/>
      <c r="T294" s="350"/>
      <c r="U294" s="350"/>
      <c r="V294" s="350"/>
    </row>
    <row r="295" spans="1:22" ht="16.5" x14ac:dyDescent="0.25">
      <c r="A295" s="2"/>
      <c r="B295" s="2"/>
      <c r="C295" s="2"/>
      <c r="D295" s="2"/>
      <c r="E295" s="20"/>
      <c r="F295" s="21"/>
      <c r="G295" s="22"/>
      <c r="H295" s="22"/>
      <c r="I295" s="22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</row>
    <row r="296" spans="1:22" ht="16.5" x14ac:dyDescent="0.25">
      <c r="A296" s="2"/>
      <c r="B296" s="2"/>
      <c r="C296" s="2"/>
      <c r="D296" s="2"/>
      <c r="E296" s="20"/>
      <c r="F296" s="21"/>
      <c r="G296" s="22"/>
      <c r="H296" s="22"/>
      <c r="I296" s="22"/>
      <c r="J296" s="350"/>
      <c r="K296" s="350"/>
      <c r="L296" s="350"/>
      <c r="M296" s="350"/>
      <c r="N296" s="350"/>
      <c r="O296" s="350"/>
      <c r="P296" s="350"/>
      <c r="Q296" s="350"/>
      <c r="R296" s="350"/>
      <c r="S296" s="350"/>
      <c r="T296" s="350"/>
      <c r="U296" s="350"/>
      <c r="V296" s="350"/>
    </row>
    <row r="297" spans="1:22" ht="16.5" x14ac:dyDescent="0.25">
      <c r="A297" s="2"/>
      <c r="B297" s="2"/>
      <c r="C297" s="2"/>
      <c r="D297" s="2"/>
      <c r="E297" s="20"/>
      <c r="F297" s="21"/>
      <c r="G297" s="22"/>
      <c r="H297" s="22"/>
      <c r="I297" s="22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0"/>
      <c r="U297" s="350"/>
      <c r="V297" s="350"/>
    </row>
    <row r="298" spans="1:22" ht="16.5" x14ac:dyDescent="0.25">
      <c r="A298" s="2"/>
      <c r="B298" s="2"/>
      <c r="C298" s="2"/>
      <c r="D298" s="2"/>
      <c r="E298" s="20"/>
      <c r="F298" s="21"/>
      <c r="G298" s="22"/>
      <c r="H298" s="22"/>
      <c r="I298" s="22"/>
      <c r="J298" s="350"/>
      <c r="K298" s="350"/>
      <c r="L298" s="350"/>
      <c r="M298" s="350"/>
      <c r="N298" s="350"/>
      <c r="O298" s="350"/>
      <c r="P298" s="350"/>
      <c r="Q298" s="350"/>
      <c r="R298" s="350"/>
      <c r="S298" s="350"/>
      <c r="T298" s="350"/>
      <c r="U298" s="350"/>
      <c r="V298" s="350"/>
    </row>
    <row r="299" spans="1:22" ht="16.5" x14ac:dyDescent="0.25">
      <c r="A299" s="2"/>
      <c r="B299" s="2"/>
      <c r="C299" s="2"/>
      <c r="D299" s="2"/>
      <c r="E299" s="20"/>
      <c r="F299" s="21"/>
      <c r="G299" s="22"/>
      <c r="H299" s="22"/>
      <c r="I299" s="22"/>
      <c r="J299" s="350"/>
      <c r="K299" s="350"/>
      <c r="L299" s="350"/>
      <c r="M299" s="350"/>
      <c r="N299" s="350"/>
      <c r="O299" s="350"/>
      <c r="P299" s="350"/>
      <c r="Q299" s="350"/>
      <c r="R299" s="350"/>
      <c r="S299" s="350"/>
      <c r="T299" s="350"/>
      <c r="U299" s="350"/>
      <c r="V299" s="350"/>
    </row>
    <row r="300" spans="1:22" ht="16.5" x14ac:dyDescent="0.25">
      <c r="A300" s="2"/>
      <c r="B300" s="2"/>
      <c r="C300" s="2"/>
      <c r="D300" s="2"/>
      <c r="E300" s="20"/>
      <c r="F300" s="21"/>
      <c r="G300" s="22"/>
      <c r="H300" s="22"/>
      <c r="I300" s="22"/>
      <c r="J300" s="350"/>
      <c r="K300" s="350"/>
      <c r="L300" s="350"/>
      <c r="M300" s="350"/>
      <c r="N300" s="350"/>
      <c r="O300" s="350"/>
      <c r="P300" s="350"/>
      <c r="Q300" s="350"/>
      <c r="R300" s="350"/>
      <c r="S300" s="350"/>
      <c r="T300" s="350"/>
      <c r="U300" s="350"/>
      <c r="V300" s="350"/>
    </row>
    <row r="301" spans="1:22" ht="16.5" x14ac:dyDescent="0.25">
      <c r="A301" s="2"/>
      <c r="B301" s="2"/>
      <c r="C301" s="2"/>
      <c r="D301" s="2"/>
      <c r="E301" s="20"/>
      <c r="F301" s="21"/>
      <c r="G301" s="22"/>
      <c r="H301" s="22"/>
      <c r="I301" s="22"/>
      <c r="J301" s="350"/>
      <c r="K301" s="350"/>
      <c r="L301" s="350"/>
      <c r="M301" s="350"/>
      <c r="N301" s="350"/>
      <c r="O301" s="350"/>
      <c r="P301" s="350"/>
      <c r="Q301" s="350"/>
      <c r="R301" s="350"/>
      <c r="S301" s="350"/>
      <c r="T301" s="350"/>
      <c r="U301" s="350"/>
      <c r="V301" s="350"/>
    </row>
    <row r="302" spans="1:22" ht="16.5" x14ac:dyDescent="0.25">
      <c r="A302" s="2"/>
      <c r="B302" s="2"/>
      <c r="C302" s="2"/>
      <c r="D302" s="2"/>
      <c r="E302" s="20"/>
      <c r="F302" s="21"/>
      <c r="G302" s="22"/>
      <c r="H302" s="22"/>
      <c r="I302" s="22"/>
      <c r="J302" s="350"/>
      <c r="K302" s="350"/>
      <c r="L302" s="350"/>
      <c r="M302" s="350"/>
      <c r="N302" s="350"/>
      <c r="O302" s="350"/>
      <c r="P302" s="350"/>
      <c r="Q302" s="350"/>
      <c r="R302" s="350"/>
      <c r="S302" s="350"/>
      <c r="T302" s="350"/>
      <c r="U302" s="350"/>
      <c r="V302" s="350"/>
    </row>
    <row r="303" spans="1:22" ht="16.5" x14ac:dyDescent="0.25">
      <c r="A303" s="2"/>
      <c r="B303" s="2"/>
      <c r="C303" s="2"/>
      <c r="D303" s="2"/>
      <c r="E303" s="20"/>
      <c r="F303" s="21"/>
      <c r="G303" s="22"/>
      <c r="H303" s="22"/>
      <c r="I303" s="22"/>
      <c r="J303" s="350"/>
      <c r="K303" s="350"/>
      <c r="L303" s="350"/>
      <c r="M303" s="350"/>
      <c r="N303" s="350"/>
      <c r="O303" s="350"/>
      <c r="P303" s="350"/>
      <c r="Q303" s="350"/>
      <c r="R303" s="350"/>
      <c r="S303" s="350"/>
      <c r="T303" s="350"/>
      <c r="U303" s="350"/>
      <c r="V303" s="350"/>
    </row>
    <row r="304" spans="1:22" ht="16.5" x14ac:dyDescent="0.3">
      <c r="A304" s="2"/>
      <c r="B304" s="2"/>
      <c r="C304" s="2"/>
      <c r="D304" s="2"/>
      <c r="E304" s="23"/>
      <c r="F304" s="24"/>
      <c r="G304" s="25"/>
      <c r="H304" s="25"/>
      <c r="I304" s="25"/>
      <c r="J304" s="350"/>
      <c r="K304" s="350"/>
      <c r="L304" s="350"/>
      <c r="M304" s="350"/>
      <c r="N304" s="350"/>
      <c r="O304" s="350"/>
      <c r="P304" s="350"/>
      <c r="Q304" s="350"/>
      <c r="R304" s="350"/>
      <c r="S304" s="350"/>
      <c r="T304" s="350"/>
      <c r="U304" s="350"/>
      <c r="V304" s="350"/>
    </row>
    <row r="305" spans="1:22" ht="16.5" x14ac:dyDescent="0.3">
      <c r="A305" s="2"/>
      <c r="B305" s="2"/>
      <c r="C305" s="2"/>
      <c r="D305" s="2"/>
      <c r="E305" s="23"/>
      <c r="F305" s="24"/>
      <c r="G305" s="25"/>
      <c r="H305" s="25"/>
      <c r="I305" s="25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  <c r="T305" s="350"/>
      <c r="U305" s="350"/>
      <c r="V305" s="350"/>
    </row>
    <row r="306" spans="1:22" ht="16.5" x14ac:dyDescent="0.3">
      <c r="A306" s="2"/>
      <c r="B306" s="2"/>
      <c r="C306" s="2"/>
      <c r="D306" s="2"/>
      <c r="E306" s="23"/>
      <c r="F306" s="24"/>
      <c r="G306" s="25"/>
      <c r="H306" s="25"/>
      <c r="I306" s="25"/>
      <c r="J306" s="350"/>
      <c r="K306" s="350"/>
      <c r="L306" s="350"/>
      <c r="M306" s="350"/>
      <c r="N306" s="350"/>
      <c r="O306" s="350"/>
      <c r="P306" s="350"/>
      <c r="Q306" s="350"/>
      <c r="R306" s="350"/>
      <c r="S306" s="350"/>
      <c r="T306" s="350"/>
      <c r="U306" s="350"/>
      <c r="V306" s="350"/>
    </row>
    <row r="307" spans="1:22" ht="16.5" x14ac:dyDescent="0.3">
      <c r="A307" s="2"/>
      <c r="B307" s="2"/>
      <c r="C307" s="2"/>
      <c r="D307" s="2"/>
      <c r="E307" s="23"/>
      <c r="F307" s="24"/>
      <c r="G307" s="25"/>
      <c r="H307" s="25"/>
      <c r="I307" s="25"/>
      <c r="J307" s="350"/>
      <c r="K307" s="350"/>
      <c r="L307" s="350"/>
      <c r="M307" s="350"/>
      <c r="N307" s="350"/>
      <c r="O307" s="350"/>
      <c r="P307" s="350"/>
      <c r="Q307" s="350"/>
      <c r="R307" s="350"/>
      <c r="S307" s="350"/>
      <c r="T307" s="350"/>
      <c r="U307" s="350"/>
      <c r="V307" s="350"/>
    </row>
    <row r="308" spans="1:22" ht="16.5" x14ac:dyDescent="0.3">
      <c r="A308" s="2"/>
      <c r="B308" s="2"/>
      <c r="C308" s="2"/>
      <c r="D308" s="2"/>
      <c r="E308" s="23"/>
      <c r="F308" s="24"/>
      <c r="G308" s="25"/>
      <c r="H308" s="25"/>
      <c r="I308" s="25"/>
      <c r="J308" s="350"/>
      <c r="K308" s="350"/>
      <c r="L308" s="350"/>
      <c r="M308" s="350"/>
      <c r="N308" s="350"/>
      <c r="O308" s="350"/>
      <c r="P308" s="350"/>
      <c r="Q308" s="350"/>
      <c r="R308" s="350"/>
      <c r="S308" s="350"/>
      <c r="T308" s="350"/>
      <c r="U308" s="350"/>
      <c r="V308" s="350"/>
    </row>
    <row r="309" spans="1:22" ht="16.5" x14ac:dyDescent="0.3">
      <c r="A309" s="2"/>
      <c r="B309" s="2"/>
      <c r="C309" s="2"/>
      <c r="D309" s="2"/>
      <c r="E309" s="23"/>
      <c r="F309" s="24"/>
      <c r="G309" s="25"/>
      <c r="H309" s="25"/>
      <c r="I309" s="25"/>
      <c r="J309" s="350"/>
      <c r="K309" s="350"/>
      <c r="L309" s="350"/>
      <c r="M309" s="350"/>
      <c r="N309" s="350"/>
      <c r="O309" s="350"/>
      <c r="P309" s="350"/>
      <c r="Q309" s="350"/>
      <c r="R309" s="350"/>
      <c r="S309" s="350"/>
      <c r="T309" s="350"/>
      <c r="U309" s="350"/>
      <c r="V309" s="350"/>
    </row>
    <row r="310" spans="1:22" ht="16.5" x14ac:dyDescent="0.3">
      <c r="A310" s="2"/>
      <c r="B310" s="2"/>
      <c r="C310" s="2"/>
      <c r="D310" s="2"/>
      <c r="E310" s="23"/>
      <c r="F310" s="24"/>
      <c r="G310" s="25"/>
      <c r="H310" s="25"/>
      <c r="I310" s="25"/>
      <c r="J310" s="350"/>
      <c r="K310" s="350"/>
      <c r="L310" s="350"/>
      <c r="M310" s="350"/>
      <c r="N310" s="350"/>
      <c r="O310" s="350"/>
      <c r="P310" s="350"/>
      <c r="Q310" s="350"/>
      <c r="R310" s="350"/>
      <c r="S310" s="350"/>
      <c r="T310" s="350"/>
      <c r="U310" s="350"/>
      <c r="V310" s="350"/>
    </row>
    <row r="311" spans="1:22" ht="16.5" x14ac:dyDescent="0.3">
      <c r="A311" s="2"/>
      <c r="B311" s="2"/>
      <c r="C311" s="2"/>
      <c r="D311" s="2"/>
      <c r="E311" s="23"/>
      <c r="F311" s="24"/>
      <c r="G311" s="25"/>
      <c r="H311" s="25"/>
      <c r="I311" s="25"/>
      <c r="J311" s="350"/>
      <c r="K311" s="350"/>
      <c r="L311" s="350"/>
      <c r="M311" s="350"/>
      <c r="N311" s="350"/>
      <c r="O311" s="350"/>
      <c r="P311" s="350"/>
      <c r="Q311" s="350"/>
      <c r="R311" s="350"/>
      <c r="S311" s="350"/>
      <c r="T311" s="350"/>
      <c r="U311" s="350"/>
      <c r="V311" s="350"/>
    </row>
    <row r="312" spans="1:22" ht="16.5" x14ac:dyDescent="0.3">
      <c r="A312" s="2"/>
      <c r="B312" s="2"/>
      <c r="C312" s="2"/>
      <c r="D312" s="2"/>
      <c r="E312" s="23"/>
      <c r="F312" s="24"/>
      <c r="G312" s="25"/>
      <c r="H312" s="25"/>
      <c r="I312" s="25"/>
      <c r="J312" s="350"/>
      <c r="K312" s="350"/>
      <c r="L312" s="350"/>
      <c r="M312" s="350"/>
      <c r="N312" s="350"/>
      <c r="O312" s="350"/>
      <c r="P312" s="350"/>
      <c r="Q312" s="350"/>
      <c r="R312" s="350"/>
      <c r="S312" s="350"/>
      <c r="T312" s="350"/>
      <c r="U312" s="350"/>
      <c r="V312" s="350"/>
    </row>
    <row r="313" spans="1:22" ht="16.5" x14ac:dyDescent="0.3">
      <c r="A313" s="2"/>
      <c r="B313" s="2"/>
      <c r="C313" s="2"/>
      <c r="D313" s="2"/>
      <c r="E313" s="23"/>
      <c r="F313" s="24"/>
      <c r="G313" s="25"/>
      <c r="H313" s="25"/>
      <c r="I313" s="25"/>
      <c r="J313" s="350"/>
      <c r="K313" s="350"/>
      <c r="L313" s="350"/>
      <c r="M313" s="350"/>
      <c r="N313" s="350"/>
      <c r="O313" s="350"/>
      <c r="P313" s="350"/>
      <c r="Q313" s="350"/>
      <c r="R313" s="350"/>
      <c r="S313" s="350"/>
      <c r="T313" s="350"/>
      <c r="U313" s="350"/>
      <c r="V313" s="350"/>
    </row>
    <row r="314" spans="1:22" ht="16.5" x14ac:dyDescent="0.3">
      <c r="A314" s="2"/>
      <c r="B314" s="2"/>
      <c r="C314" s="2"/>
      <c r="D314" s="2"/>
      <c r="E314" s="23"/>
      <c r="F314" s="24"/>
      <c r="G314" s="25"/>
      <c r="H314" s="25"/>
      <c r="I314" s="25"/>
      <c r="J314" s="350"/>
      <c r="K314" s="350"/>
      <c r="L314" s="350"/>
      <c r="M314" s="350"/>
      <c r="N314" s="350"/>
      <c r="O314" s="350"/>
      <c r="P314" s="350"/>
      <c r="Q314" s="350"/>
      <c r="R314" s="350"/>
      <c r="S314" s="350"/>
      <c r="T314" s="350"/>
      <c r="U314" s="350"/>
      <c r="V314" s="350"/>
    </row>
    <row r="315" spans="1:22" ht="16.5" x14ac:dyDescent="0.3">
      <c r="A315" s="2"/>
      <c r="B315" s="2"/>
      <c r="C315" s="2"/>
      <c r="D315" s="2"/>
      <c r="E315" s="23"/>
      <c r="F315" s="24"/>
      <c r="G315" s="25"/>
      <c r="H315" s="25"/>
      <c r="I315" s="25"/>
      <c r="J315" s="350"/>
      <c r="K315" s="350"/>
      <c r="L315" s="350"/>
      <c r="M315" s="350"/>
      <c r="N315" s="350"/>
      <c r="O315" s="350"/>
      <c r="P315" s="350"/>
      <c r="Q315" s="350"/>
      <c r="R315" s="350"/>
      <c r="S315" s="350"/>
      <c r="T315" s="350"/>
      <c r="U315" s="350"/>
      <c r="V315" s="350"/>
    </row>
    <row r="316" spans="1:22" ht="16.5" x14ac:dyDescent="0.3">
      <c r="A316" s="2"/>
      <c r="B316" s="2"/>
      <c r="C316" s="2"/>
      <c r="D316" s="2"/>
      <c r="E316" s="23"/>
      <c r="F316" s="24"/>
      <c r="G316" s="25"/>
      <c r="H316" s="25"/>
      <c r="I316" s="25"/>
      <c r="J316" s="350"/>
      <c r="K316" s="350"/>
      <c r="L316" s="350"/>
      <c r="M316" s="350"/>
      <c r="N316" s="350"/>
      <c r="O316" s="350"/>
      <c r="P316" s="350"/>
      <c r="Q316" s="350"/>
      <c r="R316" s="350"/>
      <c r="S316" s="350"/>
      <c r="T316" s="350"/>
      <c r="U316" s="350"/>
      <c r="V316" s="350"/>
    </row>
    <row r="317" spans="1:22" ht="16.5" x14ac:dyDescent="0.3">
      <c r="A317" s="2"/>
      <c r="B317" s="2"/>
      <c r="C317" s="2"/>
      <c r="D317" s="2"/>
      <c r="E317" s="23"/>
      <c r="F317" s="24"/>
      <c r="G317" s="25"/>
      <c r="H317" s="25"/>
      <c r="I317" s="25"/>
      <c r="J317" s="350"/>
      <c r="K317" s="350"/>
      <c r="L317" s="350"/>
      <c r="M317" s="350"/>
      <c r="N317" s="350"/>
      <c r="O317" s="350"/>
      <c r="P317" s="350"/>
      <c r="Q317" s="350"/>
      <c r="R317" s="350"/>
      <c r="S317" s="350"/>
      <c r="T317" s="350"/>
      <c r="U317" s="350"/>
      <c r="V317" s="350"/>
    </row>
    <row r="318" spans="1:22" ht="16.5" x14ac:dyDescent="0.3">
      <c r="A318" s="2"/>
      <c r="B318" s="2"/>
      <c r="C318" s="2"/>
      <c r="D318" s="2"/>
      <c r="E318" s="23"/>
      <c r="F318" s="24"/>
      <c r="G318" s="25"/>
      <c r="H318" s="25"/>
      <c r="I318" s="25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0"/>
      <c r="U318" s="350"/>
      <c r="V318" s="350"/>
    </row>
    <row r="319" spans="1:22" ht="16.5" x14ac:dyDescent="0.3">
      <c r="A319" s="2"/>
      <c r="B319" s="2"/>
      <c r="C319" s="2"/>
      <c r="D319" s="2"/>
      <c r="E319" s="23"/>
      <c r="F319" s="24"/>
      <c r="G319" s="25"/>
      <c r="H319" s="25"/>
      <c r="I319" s="25"/>
      <c r="J319" s="350"/>
      <c r="K319" s="350"/>
      <c r="L319" s="350"/>
      <c r="M319" s="350"/>
      <c r="N319" s="350"/>
      <c r="O319" s="350"/>
      <c r="P319" s="350"/>
      <c r="Q319" s="350"/>
      <c r="R319" s="350"/>
      <c r="S319" s="350"/>
      <c r="T319" s="350"/>
      <c r="U319" s="350"/>
      <c r="V319" s="350"/>
    </row>
    <row r="320" spans="1:22" ht="16.5" x14ac:dyDescent="0.3">
      <c r="A320" s="2"/>
      <c r="B320" s="2"/>
      <c r="C320" s="2"/>
      <c r="D320" s="2"/>
      <c r="E320" s="23"/>
      <c r="F320" s="24"/>
      <c r="G320" s="25"/>
      <c r="H320" s="25"/>
      <c r="I320" s="25"/>
      <c r="J320" s="350"/>
      <c r="K320" s="350"/>
      <c r="L320" s="350"/>
      <c r="M320" s="350"/>
      <c r="N320" s="350"/>
      <c r="O320" s="350"/>
      <c r="P320" s="350"/>
      <c r="Q320" s="350"/>
      <c r="R320" s="350"/>
      <c r="S320" s="350"/>
      <c r="T320" s="350"/>
      <c r="U320" s="350"/>
      <c r="V320" s="350"/>
    </row>
    <row r="321" spans="1:22" ht="16.5" x14ac:dyDescent="0.3">
      <c r="A321" s="2"/>
      <c r="B321" s="2"/>
      <c r="C321" s="2"/>
      <c r="D321" s="2"/>
      <c r="E321" s="23"/>
      <c r="F321" s="24"/>
      <c r="G321" s="25"/>
      <c r="H321" s="25"/>
      <c r="I321" s="25"/>
      <c r="J321" s="350"/>
      <c r="K321" s="350"/>
      <c r="L321" s="350"/>
      <c r="M321" s="350"/>
      <c r="N321" s="350"/>
      <c r="O321" s="350"/>
      <c r="P321" s="350"/>
      <c r="Q321" s="350"/>
      <c r="R321" s="350"/>
      <c r="S321" s="350"/>
      <c r="T321" s="350"/>
      <c r="U321" s="350"/>
      <c r="V321" s="350"/>
    </row>
    <row r="322" spans="1:22" ht="16.5" x14ac:dyDescent="0.3">
      <c r="A322" s="2"/>
      <c r="B322" s="2"/>
      <c r="C322" s="2"/>
      <c r="D322" s="2"/>
      <c r="E322" s="23"/>
      <c r="F322" s="24"/>
      <c r="G322" s="25"/>
      <c r="H322" s="25"/>
      <c r="I322" s="25"/>
      <c r="J322" s="350"/>
      <c r="K322" s="350"/>
      <c r="L322" s="350"/>
      <c r="M322" s="350"/>
      <c r="N322" s="350"/>
      <c r="O322" s="350"/>
      <c r="P322" s="350"/>
      <c r="Q322" s="350"/>
      <c r="R322" s="350"/>
      <c r="S322" s="350"/>
      <c r="T322" s="350"/>
      <c r="U322" s="350"/>
      <c r="V322" s="350"/>
    </row>
    <row r="323" spans="1:22" ht="16.5" x14ac:dyDescent="0.3">
      <c r="A323" s="2"/>
      <c r="B323" s="2"/>
      <c r="C323" s="2"/>
      <c r="D323" s="2"/>
      <c r="E323" s="23"/>
      <c r="F323" s="24"/>
      <c r="G323" s="25"/>
      <c r="H323" s="25"/>
      <c r="I323" s="25"/>
      <c r="J323" s="350"/>
      <c r="K323" s="350"/>
      <c r="L323" s="350"/>
      <c r="M323" s="350"/>
      <c r="N323" s="350"/>
      <c r="O323" s="350"/>
      <c r="P323" s="350"/>
      <c r="Q323" s="350"/>
      <c r="R323" s="350"/>
      <c r="S323" s="350"/>
      <c r="T323" s="350"/>
      <c r="U323" s="350"/>
      <c r="V323" s="350"/>
    </row>
    <row r="324" spans="1:22" ht="16.5" x14ac:dyDescent="0.3">
      <c r="A324" s="2"/>
      <c r="B324" s="2"/>
      <c r="C324" s="2"/>
      <c r="D324" s="2"/>
      <c r="E324" s="23"/>
      <c r="F324" s="24"/>
      <c r="G324" s="25"/>
      <c r="H324" s="25"/>
      <c r="I324" s="25"/>
      <c r="J324" s="350"/>
      <c r="K324" s="350"/>
      <c r="L324" s="350"/>
      <c r="M324" s="350"/>
      <c r="N324" s="350"/>
      <c r="O324" s="350"/>
      <c r="P324" s="350"/>
      <c r="Q324" s="350"/>
      <c r="R324" s="350"/>
      <c r="S324" s="350"/>
      <c r="T324" s="350"/>
      <c r="U324" s="350"/>
      <c r="V324" s="350"/>
    </row>
    <row r="325" spans="1:22" ht="16.5" x14ac:dyDescent="0.3">
      <c r="A325" s="2"/>
      <c r="B325" s="2"/>
      <c r="C325" s="2"/>
      <c r="D325" s="2"/>
      <c r="E325" s="23"/>
      <c r="F325" s="24"/>
      <c r="G325" s="25"/>
      <c r="H325" s="25"/>
      <c r="I325" s="25"/>
      <c r="J325" s="350"/>
      <c r="K325" s="350"/>
      <c r="L325" s="350"/>
      <c r="M325" s="350"/>
      <c r="N325" s="350"/>
      <c r="O325" s="350"/>
      <c r="P325" s="350"/>
      <c r="Q325" s="350"/>
      <c r="R325" s="350"/>
      <c r="S325" s="350"/>
      <c r="T325" s="350"/>
      <c r="U325" s="350"/>
      <c r="V325" s="350"/>
    </row>
    <row r="326" spans="1:22" ht="16.5" x14ac:dyDescent="0.3">
      <c r="A326" s="2"/>
      <c r="B326" s="2"/>
      <c r="C326" s="2"/>
      <c r="D326" s="2"/>
      <c r="E326" s="23"/>
      <c r="F326" s="24"/>
      <c r="G326" s="25"/>
      <c r="H326" s="25"/>
      <c r="I326" s="25"/>
      <c r="J326" s="350"/>
      <c r="K326" s="350"/>
      <c r="L326" s="350"/>
      <c r="M326" s="350"/>
      <c r="N326" s="350"/>
      <c r="O326" s="350"/>
      <c r="P326" s="350"/>
      <c r="Q326" s="350"/>
      <c r="R326" s="350"/>
      <c r="S326" s="350"/>
      <c r="T326" s="350"/>
      <c r="U326" s="350"/>
      <c r="V326" s="350"/>
    </row>
    <row r="327" spans="1:22" ht="16.5" x14ac:dyDescent="0.3">
      <c r="A327" s="2"/>
      <c r="B327" s="2"/>
      <c r="C327" s="2"/>
      <c r="D327" s="2"/>
      <c r="E327" s="23"/>
      <c r="F327" s="24"/>
      <c r="G327" s="25"/>
      <c r="H327" s="25"/>
      <c r="I327" s="25"/>
      <c r="J327" s="350"/>
      <c r="K327" s="350"/>
      <c r="L327" s="350"/>
      <c r="M327" s="350"/>
      <c r="N327" s="350"/>
      <c r="O327" s="350"/>
      <c r="P327" s="350"/>
      <c r="Q327" s="350"/>
      <c r="R327" s="350"/>
      <c r="S327" s="350"/>
      <c r="T327" s="350"/>
      <c r="U327" s="350"/>
      <c r="V327" s="350"/>
    </row>
    <row r="328" spans="1:22" ht="16.5" x14ac:dyDescent="0.3">
      <c r="A328" s="2"/>
      <c r="B328" s="2"/>
      <c r="C328" s="2"/>
      <c r="D328" s="2"/>
      <c r="E328" s="23"/>
      <c r="F328" s="24"/>
      <c r="G328" s="25"/>
      <c r="H328" s="25"/>
      <c r="I328" s="25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  <c r="U328" s="350"/>
      <c r="V328" s="350"/>
    </row>
    <row r="329" spans="1:22" ht="16.5" x14ac:dyDescent="0.3">
      <c r="A329" s="2"/>
      <c r="B329" s="2"/>
      <c r="C329" s="2"/>
      <c r="D329" s="2"/>
      <c r="E329" s="23"/>
      <c r="F329" s="24"/>
      <c r="G329" s="25"/>
      <c r="H329" s="25"/>
      <c r="I329" s="25"/>
      <c r="J329" s="350"/>
      <c r="K329" s="350"/>
      <c r="L329" s="350"/>
      <c r="M329" s="350"/>
      <c r="N329" s="350"/>
      <c r="O329" s="350"/>
      <c r="P329" s="350"/>
      <c r="Q329" s="350"/>
      <c r="R329" s="350"/>
      <c r="S329" s="350"/>
      <c r="T329" s="350"/>
      <c r="U329" s="350"/>
      <c r="V329" s="350"/>
    </row>
    <row r="330" spans="1:22" ht="16.5" x14ac:dyDescent="0.3">
      <c r="A330" s="2"/>
      <c r="B330" s="2"/>
      <c r="C330" s="2"/>
      <c r="D330" s="2"/>
      <c r="E330" s="23"/>
      <c r="F330" s="24"/>
      <c r="G330" s="25"/>
      <c r="H330" s="25"/>
      <c r="I330" s="25"/>
      <c r="J330" s="350"/>
      <c r="K330" s="350"/>
      <c r="L330" s="350"/>
      <c r="M330" s="350"/>
      <c r="N330" s="350"/>
      <c r="O330" s="350"/>
      <c r="P330" s="350"/>
      <c r="Q330" s="350"/>
      <c r="R330" s="350"/>
      <c r="S330" s="350"/>
      <c r="T330" s="350"/>
      <c r="U330" s="350"/>
      <c r="V330" s="350"/>
    </row>
    <row r="331" spans="1:22" ht="16.5" x14ac:dyDescent="0.3">
      <c r="A331" s="2"/>
      <c r="B331" s="2"/>
      <c r="C331" s="2"/>
      <c r="D331" s="2"/>
      <c r="E331" s="23"/>
      <c r="F331" s="24"/>
      <c r="G331" s="25"/>
      <c r="H331" s="25"/>
      <c r="I331" s="25"/>
      <c r="J331" s="350"/>
      <c r="K331" s="350"/>
      <c r="L331" s="350"/>
      <c r="M331" s="350"/>
      <c r="N331" s="350"/>
      <c r="O331" s="350"/>
      <c r="P331" s="350"/>
      <c r="Q331" s="350"/>
      <c r="R331" s="350"/>
      <c r="S331" s="350"/>
      <c r="T331" s="350"/>
      <c r="U331" s="350"/>
      <c r="V331" s="350"/>
    </row>
    <row r="332" spans="1:22" ht="16.5" x14ac:dyDescent="0.3">
      <c r="A332" s="2"/>
      <c r="B332" s="2"/>
      <c r="C332" s="2"/>
      <c r="D332" s="2"/>
      <c r="E332" s="23"/>
      <c r="F332" s="24"/>
      <c r="G332" s="25"/>
      <c r="H332" s="25"/>
      <c r="I332" s="25"/>
      <c r="J332" s="350"/>
      <c r="K332" s="350"/>
      <c r="L332" s="350"/>
      <c r="M332" s="350"/>
      <c r="N332" s="350"/>
      <c r="O332" s="350"/>
      <c r="P332" s="350"/>
      <c r="Q332" s="350"/>
      <c r="R332" s="350"/>
      <c r="S332" s="350"/>
      <c r="T332" s="350"/>
      <c r="U332" s="350"/>
      <c r="V332" s="350"/>
    </row>
    <row r="333" spans="1:22" ht="16.5" x14ac:dyDescent="0.3">
      <c r="A333" s="2"/>
      <c r="B333" s="2"/>
      <c r="C333" s="2"/>
      <c r="D333" s="2"/>
      <c r="E333" s="23"/>
      <c r="F333" s="24"/>
      <c r="G333" s="25"/>
      <c r="H333" s="25"/>
      <c r="I333" s="25"/>
      <c r="J333" s="350"/>
      <c r="K333" s="350"/>
      <c r="L333" s="350"/>
      <c r="M333" s="350"/>
      <c r="N333" s="350"/>
      <c r="O333" s="350"/>
      <c r="P333" s="350"/>
      <c r="Q333" s="350"/>
      <c r="R333" s="350"/>
      <c r="S333" s="350"/>
      <c r="T333" s="350"/>
      <c r="U333" s="350"/>
      <c r="V333" s="350"/>
    </row>
    <row r="334" spans="1:22" ht="16.5" x14ac:dyDescent="0.3">
      <c r="A334" s="2"/>
      <c r="B334" s="2"/>
      <c r="C334" s="2"/>
      <c r="D334" s="2"/>
      <c r="E334" s="23"/>
      <c r="F334" s="24"/>
      <c r="G334" s="25"/>
      <c r="H334" s="25"/>
      <c r="I334" s="25"/>
      <c r="J334" s="350"/>
      <c r="K334" s="350"/>
      <c r="L334" s="350"/>
      <c r="M334" s="350"/>
      <c r="N334" s="350"/>
      <c r="O334" s="350"/>
      <c r="P334" s="350"/>
      <c r="Q334" s="350"/>
      <c r="R334" s="350"/>
      <c r="S334" s="350"/>
      <c r="T334" s="350"/>
      <c r="U334" s="350"/>
      <c r="V334" s="350"/>
    </row>
    <row r="335" spans="1:22" ht="16.5" x14ac:dyDescent="0.3">
      <c r="A335" s="2"/>
      <c r="B335" s="2"/>
      <c r="C335" s="2"/>
      <c r="D335" s="2"/>
      <c r="E335" s="23"/>
      <c r="F335" s="24"/>
      <c r="G335" s="25"/>
      <c r="H335" s="25"/>
      <c r="I335" s="25"/>
      <c r="J335" s="350"/>
      <c r="K335" s="350"/>
      <c r="L335" s="350"/>
      <c r="M335" s="350"/>
      <c r="N335" s="350"/>
      <c r="O335" s="350"/>
      <c r="P335" s="350"/>
      <c r="Q335" s="350"/>
      <c r="R335" s="350"/>
      <c r="S335" s="350"/>
      <c r="T335" s="350"/>
      <c r="U335" s="350"/>
      <c r="V335" s="350"/>
    </row>
    <row r="336" spans="1:22" ht="16.5" x14ac:dyDescent="0.3">
      <c r="A336" s="2"/>
      <c r="B336" s="2"/>
      <c r="C336" s="2"/>
      <c r="D336" s="2"/>
      <c r="E336" s="23"/>
      <c r="F336" s="24"/>
      <c r="G336" s="25"/>
      <c r="H336" s="25"/>
      <c r="I336" s="25"/>
      <c r="J336" s="350"/>
      <c r="K336" s="350"/>
      <c r="L336" s="350"/>
      <c r="M336" s="350"/>
      <c r="N336" s="350"/>
      <c r="O336" s="350"/>
      <c r="P336" s="350"/>
      <c r="Q336" s="350"/>
      <c r="R336" s="350"/>
      <c r="S336" s="350"/>
      <c r="T336" s="350"/>
      <c r="U336" s="350"/>
      <c r="V336" s="350"/>
    </row>
    <row r="337" spans="1:22" ht="16.5" x14ac:dyDescent="0.3">
      <c r="A337" s="2"/>
      <c r="B337" s="2"/>
      <c r="C337" s="2"/>
      <c r="D337" s="2"/>
      <c r="E337" s="23"/>
      <c r="F337" s="24"/>
      <c r="G337" s="25"/>
      <c r="H337" s="25"/>
      <c r="I337" s="25"/>
      <c r="J337" s="350"/>
      <c r="K337" s="350"/>
      <c r="L337" s="350"/>
      <c r="M337" s="350"/>
      <c r="N337" s="350"/>
      <c r="O337" s="350"/>
      <c r="P337" s="350"/>
      <c r="Q337" s="350"/>
      <c r="R337" s="350"/>
      <c r="S337" s="350"/>
      <c r="T337" s="350"/>
      <c r="U337" s="350"/>
      <c r="V337" s="350"/>
    </row>
    <row r="338" spans="1:22" ht="16.5" x14ac:dyDescent="0.3">
      <c r="A338" s="2"/>
      <c r="B338" s="2"/>
      <c r="C338" s="2"/>
      <c r="D338" s="2"/>
      <c r="E338" s="23"/>
      <c r="F338" s="24"/>
      <c r="G338" s="25"/>
      <c r="H338" s="25"/>
      <c r="I338" s="25"/>
      <c r="J338" s="350"/>
      <c r="K338" s="350"/>
      <c r="L338" s="350"/>
      <c r="M338" s="350"/>
      <c r="N338" s="350"/>
      <c r="O338" s="350"/>
      <c r="P338" s="350"/>
      <c r="Q338" s="350"/>
      <c r="R338" s="350"/>
      <c r="S338" s="350"/>
      <c r="T338" s="350"/>
      <c r="U338" s="350"/>
      <c r="V338" s="350"/>
    </row>
    <row r="339" spans="1:22" ht="16.5" x14ac:dyDescent="0.3">
      <c r="A339" s="2"/>
      <c r="B339" s="2"/>
      <c r="C339" s="2"/>
      <c r="D339" s="2"/>
      <c r="E339" s="23"/>
      <c r="F339" s="24"/>
      <c r="G339" s="25"/>
      <c r="H339" s="25"/>
      <c r="I339" s="25"/>
      <c r="J339" s="350"/>
      <c r="K339" s="350"/>
      <c r="L339" s="350"/>
      <c r="M339" s="350"/>
      <c r="N339" s="350"/>
      <c r="O339" s="350"/>
      <c r="P339" s="350"/>
      <c r="Q339" s="350"/>
      <c r="R339" s="350"/>
      <c r="S339" s="350"/>
      <c r="T339" s="350"/>
      <c r="U339" s="350"/>
      <c r="V339" s="350"/>
    </row>
    <row r="340" spans="1:22" ht="16.5" x14ac:dyDescent="0.3">
      <c r="A340" s="2"/>
      <c r="B340" s="2"/>
      <c r="C340" s="2"/>
      <c r="D340" s="2"/>
      <c r="E340" s="23"/>
      <c r="F340" s="24"/>
      <c r="G340" s="25"/>
      <c r="H340" s="25"/>
      <c r="I340" s="25"/>
      <c r="J340" s="350"/>
      <c r="K340" s="350"/>
      <c r="L340" s="350"/>
      <c r="M340" s="350"/>
      <c r="N340" s="350"/>
      <c r="O340" s="350"/>
      <c r="P340" s="350"/>
      <c r="Q340" s="350"/>
      <c r="R340" s="350"/>
      <c r="S340" s="350"/>
      <c r="T340" s="350"/>
      <c r="U340" s="350"/>
      <c r="V340" s="350"/>
    </row>
    <row r="341" spans="1:22" ht="16.5" x14ac:dyDescent="0.3">
      <c r="A341" s="2"/>
      <c r="B341" s="2"/>
      <c r="C341" s="2"/>
      <c r="D341" s="2"/>
      <c r="E341" s="23"/>
      <c r="F341" s="24"/>
      <c r="G341" s="25"/>
      <c r="H341" s="25"/>
      <c r="I341" s="25"/>
      <c r="J341" s="350"/>
      <c r="K341" s="350"/>
      <c r="L341" s="350"/>
      <c r="M341" s="350"/>
      <c r="N341" s="350"/>
      <c r="O341" s="350"/>
      <c r="P341" s="350"/>
      <c r="Q341" s="350"/>
      <c r="R341" s="350"/>
      <c r="S341" s="350"/>
      <c r="T341" s="350"/>
      <c r="U341" s="350"/>
      <c r="V341" s="350"/>
    </row>
    <row r="342" spans="1:22" ht="16.5" x14ac:dyDescent="0.3">
      <c r="A342" s="2"/>
      <c r="B342" s="2"/>
      <c r="C342" s="2"/>
      <c r="D342" s="2"/>
      <c r="E342" s="23"/>
      <c r="F342" s="24"/>
      <c r="G342" s="25"/>
      <c r="H342" s="25"/>
      <c r="I342" s="25"/>
      <c r="J342" s="350"/>
      <c r="K342" s="350"/>
      <c r="L342" s="350"/>
      <c r="M342" s="350"/>
      <c r="N342" s="350"/>
      <c r="O342" s="350"/>
      <c r="P342" s="350"/>
      <c r="Q342" s="350"/>
      <c r="R342" s="350"/>
      <c r="S342" s="350"/>
      <c r="T342" s="350"/>
      <c r="U342" s="350"/>
      <c r="V342" s="350"/>
    </row>
    <row r="343" spans="1:22" ht="16.5" x14ac:dyDescent="0.3">
      <c r="A343" s="2"/>
      <c r="B343" s="2"/>
      <c r="C343" s="2"/>
      <c r="D343" s="2"/>
      <c r="E343" s="23"/>
      <c r="F343" s="24"/>
      <c r="G343" s="25"/>
      <c r="H343" s="25"/>
      <c r="I343" s="25"/>
      <c r="J343" s="350"/>
      <c r="K343" s="350"/>
      <c r="L343" s="350"/>
      <c r="M343" s="350"/>
      <c r="N343" s="350"/>
      <c r="O343" s="350"/>
      <c r="P343" s="350"/>
      <c r="Q343" s="350"/>
      <c r="R343" s="350"/>
      <c r="S343" s="350"/>
      <c r="T343" s="350"/>
      <c r="U343" s="350"/>
      <c r="V343" s="350"/>
    </row>
    <row r="344" spans="1:22" ht="16.5" x14ac:dyDescent="0.3">
      <c r="A344" s="2"/>
      <c r="B344" s="2"/>
      <c r="C344" s="2"/>
      <c r="D344" s="2"/>
      <c r="E344" s="23"/>
      <c r="F344" s="24"/>
      <c r="G344" s="25"/>
      <c r="H344" s="25"/>
      <c r="I344" s="25"/>
      <c r="J344" s="350"/>
      <c r="K344" s="350"/>
      <c r="L344" s="350"/>
      <c r="M344" s="350"/>
      <c r="N344" s="350"/>
      <c r="O344" s="350"/>
      <c r="P344" s="350"/>
      <c r="Q344" s="350"/>
      <c r="R344" s="350"/>
      <c r="S344" s="350"/>
      <c r="T344" s="350"/>
      <c r="U344" s="350"/>
      <c r="V344" s="350"/>
    </row>
    <row r="345" spans="1:22" ht="16.5" x14ac:dyDescent="0.3">
      <c r="A345" s="2"/>
      <c r="B345" s="2"/>
      <c r="C345" s="2"/>
      <c r="D345" s="2"/>
      <c r="E345" s="23"/>
      <c r="F345" s="24"/>
      <c r="G345" s="25"/>
      <c r="H345" s="25"/>
      <c r="I345" s="25"/>
      <c r="J345" s="350"/>
      <c r="K345" s="350"/>
      <c r="L345" s="350"/>
      <c r="M345" s="350"/>
      <c r="N345" s="350"/>
      <c r="O345" s="350"/>
      <c r="P345" s="350"/>
      <c r="Q345" s="350"/>
      <c r="R345" s="350"/>
      <c r="S345" s="350"/>
      <c r="T345" s="350"/>
      <c r="U345" s="350"/>
      <c r="V345" s="350"/>
    </row>
    <row r="346" spans="1:22" ht="16.5" x14ac:dyDescent="0.3">
      <c r="A346" s="2"/>
      <c r="B346" s="2"/>
      <c r="C346" s="2"/>
      <c r="D346" s="2"/>
      <c r="E346" s="23"/>
      <c r="F346" s="24"/>
      <c r="G346" s="25"/>
      <c r="H346" s="25"/>
      <c r="I346" s="25"/>
      <c r="J346" s="350"/>
      <c r="K346" s="350"/>
      <c r="L346" s="350"/>
      <c r="M346" s="350"/>
      <c r="N346" s="350"/>
      <c r="O346" s="350"/>
      <c r="P346" s="350"/>
      <c r="Q346" s="350"/>
      <c r="R346" s="350"/>
      <c r="S346" s="350"/>
      <c r="T346" s="350"/>
      <c r="U346" s="350"/>
      <c r="V346" s="350"/>
    </row>
    <row r="347" spans="1:22" ht="16.5" x14ac:dyDescent="0.3">
      <c r="A347" s="2"/>
      <c r="B347" s="2"/>
      <c r="C347" s="2"/>
      <c r="D347" s="2"/>
      <c r="E347" s="23"/>
      <c r="F347" s="24"/>
      <c r="G347" s="25"/>
      <c r="H347" s="25"/>
      <c r="I347" s="25"/>
      <c r="J347" s="350"/>
      <c r="K347" s="350"/>
      <c r="L347" s="350"/>
      <c r="M347" s="350"/>
      <c r="N347" s="350"/>
      <c r="O347" s="350"/>
      <c r="P347" s="350"/>
      <c r="Q347" s="350"/>
      <c r="R347" s="350"/>
      <c r="S347" s="350"/>
      <c r="T347" s="350"/>
      <c r="U347" s="350"/>
      <c r="V347" s="350"/>
    </row>
    <row r="348" spans="1:22" ht="16.5" x14ac:dyDescent="0.3">
      <c r="A348" s="2"/>
      <c r="B348" s="2"/>
      <c r="C348" s="2"/>
      <c r="D348" s="2"/>
      <c r="E348" s="23"/>
      <c r="F348" s="24"/>
      <c r="G348" s="25"/>
      <c r="H348" s="25"/>
      <c r="I348" s="25"/>
      <c r="J348" s="350"/>
      <c r="K348" s="350"/>
      <c r="L348" s="350"/>
      <c r="M348" s="350"/>
      <c r="N348" s="350"/>
      <c r="O348" s="350"/>
      <c r="P348" s="350"/>
      <c r="Q348" s="350"/>
      <c r="R348" s="350"/>
      <c r="S348" s="350"/>
      <c r="T348" s="350"/>
      <c r="U348" s="350"/>
      <c r="V348" s="350"/>
    </row>
    <row r="349" spans="1:22" ht="16.5" x14ac:dyDescent="0.3">
      <c r="A349" s="2"/>
      <c r="B349" s="2"/>
      <c r="C349" s="2"/>
      <c r="D349" s="2"/>
      <c r="E349" s="23"/>
      <c r="F349" s="24"/>
      <c r="G349" s="25"/>
      <c r="H349" s="25"/>
      <c r="I349" s="25"/>
      <c r="J349" s="350"/>
      <c r="K349" s="350"/>
      <c r="L349" s="350"/>
      <c r="M349" s="350"/>
      <c r="N349" s="350"/>
      <c r="O349" s="350"/>
      <c r="P349" s="350"/>
      <c r="Q349" s="350"/>
      <c r="R349" s="350"/>
      <c r="S349" s="350"/>
      <c r="T349" s="350"/>
      <c r="U349" s="350"/>
      <c r="V349" s="350"/>
    </row>
    <row r="350" spans="1:22" ht="16.5" x14ac:dyDescent="0.3">
      <c r="A350" s="2"/>
      <c r="B350" s="2"/>
      <c r="C350" s="2"/>
      <c r="D350" s="2"/>
      <c r="E350" s="23"/>
      <c r="F350" s="24"/>
      <c r="G350" s="25"/>
      <c r="H350" s="25"/>
      <c r="I350" s="25"/>
      <c r="J350" s="350"/>
      <c r="K350" s="350"/>
      <c r="L350" s="350"/>
      <c r="M350" s="350"/>
      <c r="N350" s="350"/>
      <c r="O350" s="350"/>
      <c r="P350" s="350"/>
      <c r="Q350" s="350"/>
      <c r="R350" s="350"/>
      <c r="S350" s="350"/>
      <c r="T350" s="350"/>
      <c r="U350" s="350"/>
      <c r="V350" s="350"/>
    </row>
    <row r="351" spans="1:22" ht="16.5" x14ac:dyDescent="0.3">
      <c r="A351" s="2"/>
      <c r="B351" s="2"/>
      <c r="C351" s="2"/>
      <c r="D351" s="2"/>
      <c r="E351" s="23"/>
      <c r="F351" s="24"/>
      <c r="G351" s="25"/>
      <c r="H351" s="25"/>
      <c r="I351" s="25"/>
      <c r="J351" s="350"/>
      <c r="K351" s="350"/>
      <c r="L351" s="350"/>
      <c r="M351" s="350"/>
      <c r="N351" s="350"/>
      <c r="O351" s="350"/>
      <c r="P351" s="350"/>
      <c r="Q351" s="350"/>
      <c r="R351" s="350"/>
      <c r="S351" s="350"/>
      <c r="T351" s="350"/>
      <c r="U351" s="350"/>
      <c r="V351" s="350"/>
    </row>
    <row r="352" spans="1:22" ht="16.5" x14ac:dyDescent="0.3">
      <c r="A352" s="2"/>
      <c r="B352" s="2"/>
      <c r="C352" s="2"/>
      <c r="D352" s="2"/>
      <c r="E352" s="23"/>
      <c r="F352" s="24"/>
      <c r="G352" s="25"/>
      <c r="H352" s="25"/>
      <c r="I352" s="25"/>
      <c r="J352" s="350"/>
      <c r="K352" s="350"/>
      <c r="L352" s="350"/>
      <c r="M352" s="350"/>
      <c r="N352" s="350"/>
      <c r="O352" s="350"/>
      <c r="P352" s="350"/>
      <c r="Q352" s="350"/>
      <c r="R352" s="350"/>
      <c r="S352" s="350"/>
      <c r="T352" s="350"/>
      <c r="U352" s="350"/>
      <c r="V352" s="350"/>
    </row>
    <row r="353" spans="1:22" ht="16.5" x14ac:dyDescent="0.3">
      <c r="A353" s="2"/>
      <c r="B353" s="2"/>
      <c r="C353" s="2"/>
      <c r="D353" s="2"/>
      <c r="E353" s="23"/>
      <c r="F353" s="24"/>
      <c r="G353" s="25"/>
      <c r="H353" s="25"/>
      <c r="I353" s="25"/>
      <c r="J353" s="350"/>
      <c r="K353" s="350"/>
      <c r="L353" s="350"/>
      <c r="M353" s="350"/>
      <c r="N353" s="350"/>
      <c r="O353" s="350"/>
      <c r="P353" s="350"/>
      <c r="Q353" s="350"/>
      <c r="R353" s="350"/>
      <c r="S353" s="350"/>
      <c r="T353" s="350"/>
      <c r="U353" s="350"/>
      <c r="V353" s="350"/>
    </row>
    <row r="354" spans="1:22" ht="16.5" x14ac:dyDescent="0.3">
      <c r="A354" s="2"/>
      <c r="B354" s="2"/>
      <c r="C354" s="2"/>
      <c r="D354" s="2"/>
      <c r="E354" s="23"/>
      <c r="F354" s="24"/>
      <c r="G354" s="25"/>
      <c r="H354" s="25"/>
      <c r="I354" s="25"/>
      <c r="J354" s="350"/>
      <c r="K354" s="350"/>
      <c r="L354" s="350"/>
      <c r="M354" s="350"/>
      <c r="N354" s="350"/>
      <c r="O354" s="350"/>
      <c r="P354" s="350"/>
      <c r="Q354" s="350"/>
      <c r="R354" s="350"/>
      <c r="S354" s="350"/>
      <c r="T354" s="350"/>
      <c r="U354" s="350"/>
      <c r="V354" s="350"/>
    </row>
    <row r="355" spans="1:22" ht="16.5" x14ac:dyDescent="0.3">
      <c r="A355" s="2"/>
      <c r="B355" s="2"/>
      <c r="C355" s="2"/>
      <c r="D355" s="2"/>
      <c r="E355" s="23"/>
      <c r="F355" s="24"/>
      <c r="G355" s="25"/>
      <c r="H355" s="25"/>
      <c r="I355" s="25"/>
      <c r="J355" s="350"/>
      <c r="K355" s="350"/>
      <c r="L355" s="350"/>
      <c r="M355" s="350"/>
      <c r="N355" s="350"/>
      <c r="O355" s="350"/>
      <c r="P355" s="350"/>
      <c r="Q355" s="350"/>
      <c r="R355" s="350"/>
      <c r="S355" s="350"/>
      <c r="T355" s="350"/>
      <c r="U355" s="350"/>
      <c r="V355" s="350"/>
    </row>
    <row r="356" spans="1:22" ht="16.5" x14ac:dyDescent="0.3">
      <c r="A356" s="2"/>
      <c r="B356" s="2"/>
      <c r="C356" s="2"/>
      <c r="D356" s="2"/>
      <c r="E356" s="23"/>
      <c r="F356" s="24"/>
      <c r="G356" s="25"/>
      <c r="H356" s="25"/>
      <c r="I356" s="25"/>
      <c r="J356" s="350"/>
      <c r="K356" s="350"/>
      <c r="L356" s="350"/>
      <c r="M356" s="350"/>
      <c r="N356" s="350"/>
      <c r="O356" s="350"/>
      <c r="P356" s="350"/>
      <c r="Q356" s="350"/>
      <c r="R356" s="350"/>
      <c r="S356" s="350"/>
      <c r="T356" s="350"/>
      <c r="U356" s="350"/>
      <c r="V356" s="350"/>
    </row>
    <row r="357" spans="1:22" ht="16.5" x14ac:dyDescent="0.3">
      <c r="A357" s="2"/>
      <c r="B357" s="2"/>
      <c r="C357" s="2"/>
      <c r="D357" s="2"/>
      <c r="E357" s="23"/>
      <c r="F357" s="24"/>
      <c r="G357" s="25"/>
      <c r="H357" s="25"/>
      <c r="I357" s="25"/>
      <c r="J357" s="350"/>
      <c r="K357" s="350"/>
      <c r="L357" s="350"/>
      <c r="M357" s="350"/>
      <c r="N357" s="350"/>
      <c r="O357" s="350"/>
      <c r="P357" s="350"/>
      <c r="Q357" s="350"/>
      <c r="R357" s="350"/>
      <c r="S357" s="350"/>
      <c r="T357" s="350"/>
      <c r="U357" s="350"/>
      <c r="V357" s="350"/>
    </row>
    <row r="358" spans="1:22" ht="16.5" x14ac:dyDescent="0.3">
      <c r="A358" s="2"/>
      <c r="B358" s="2"/>
      <c r="C358" s="2"/>
      <c r="D358" s="2"/>
      <c r="E358" s="23"/>
      <c r="F358" s="24"/>
      <c r="G358" s="25"/>
      <c r="H358" s="25"/>
      <c r="I358" s="25"/>
      <c r="J358" s="350"/>
      <c r="K358" s="350"/>
      <c r="L358" s="350"/>
      <c r="M358" s="350"/>
      <c r="N358" s="350"/>
      <c r="O358" s="350"/>
      <c r="P358" s="350"/>
      <c r="Q358" s="350"/>
      <c r="R358" s="350"/>
      <c r="S358" s="350"/>
      <c r="T358" s="350"/>
      <c r="U358" s="350"/>
      <c r="V358" s="350"/>
    </row>
    <row r="359" spans="1:22" ht="16.5" x14ac:dyDescent="0.3">
      <c r="A359" s="2"/>
      <c r="B359" s="2"/>
      <c r="C359" s="2"/>
      <c r="D359" s="2"/>
      <c r="E359" s="23"/>
      <c r="F359" s="24"/>
      <c r="G359" s="25"/>
      <c r="H359" s="25"/>
      <c r="I359" s="25"/>
      <c r="J359" s="350"/>
      <c r="K359" s="350"/>
      <c r="L359" s="350"/>
      <c r="M359" s="350"/>
      <c r="N359" s="350"/>
      <c r="O359" s="350"/>
      <c r="P359" s="350"/>
      <c r="Q359" s="350"/>
      <c r="R359" s="350"/>
      <c r="S359" s="350"/>
      <c r="T359" s="350"/>
      <c r="U359" s="350"/>
      <c r="V359" s="350"/>
    </row>
    <row r="360" spans="1:22" ht="16.5" x14ac:dyDescent="0.3">
      <c r="A360" s="2"/>
      <c r="B360" s="2"/>
      <c r="C360" s="2"/>
      <c r="D360" s="2"/>
      <c r="E360" s="23"/>
      <c r="F360" s="24"/>
      <c r="G360" s="25"/>
      <c r="H360" s="25"/>
      <c r="I360" s="25"/>
      <c r="J360" s="350"/>
      <c r="K360" s="350"/>
      <c r="L360" s="350"/>
      <c r="M360" s="350"/>
      <c r="N360" s="350"/>
      <c r="O360" s="350"/>
      <c r="P360" s="350"/>
      <c r="Q360" s="350"/>
      <c r="R360" s="350"/>
      <c r="S360" s="350"/>
      <c r="T360" s="350"/>
      <c r="U360" s="350"/>
      <c r="V360" s="350"/>
    </row>
    <row r="361" spans="1:22" ht="16.5" x14ac:dyDescent="0.3">
      <c r="A361" s="2"/>
      <c r="B361" s="2"/>
      <c r="C361" s="2"/>
      <c r="D361" s="2"/>
      <c r="E361" s="23"/>
      <c r="F361" s="24"/>
      <c r="G361" s="25"/>
      <c r="H361" s="25"/>
      <c r="I361" s="25"/>
      <c r="J361" s="350"/>
      <c r="K361" s="350"/>
      <c r="L361" s="350"/>
      <c r="M361" s="350"/>
      <c r="N361" s="350"/>
      <c r="O361" s="350"/>
      <c r="P361" s="350"/>
      <c r="Q361" s="350"/>
      <c r="R361" s="350"/>
      <c r="S361" s="350"/>
      <c r="T361" s="350"/>
      <c r="U361" s="350"/>
      <c r="V361" s="350"/>
    </row>
    <row r="362" spans="1:22" ht="16.5" x14ac:dyDescent="0.3">
      <c r="A362" s="2"/>
      <c r="B362" s="2"/>
      <c r="C362" s="2"/>
      <c r="D362" s="2"/>
      <c r="E362" s="23"/>
      <c r="F362" s="24"/>
      <c r="G362" s="25"/>
      <c r="H362" s="25"/>
      <c r="I362" s="25"/>
      <c r="J362" s="350"/>
      <c r="K362" s="350"/>
      <c r="L362" s="350"/>
      <c r="M362" s="350"/>
      <c r="N362" s="350"/>
      <c r="O362" s="350"/>
      <c r="P362" s="350"/>
      <c r="Q362" s="350"/>
      <c r="R362" s="350"/>
      <c r="S362" s="350"/>
      <c r="T362" s="350"/>
      <c r="U362" s="350"/>
      <c r="V362" s="350"/>
    </row>
    <row r="363" spans="1:22" ht="16.5" x14ac:dyDescent="0.3">
      <c r="A363" s="2"/>
      <c r="B363" s="2"/>
      <c r="C363" s="2"/>
      <c r="D363" s="2"/>
      <c r="E363" s="23"/>
      <c r="F363" s="24"/>
      <c r="G363" s="25"/>
      <c r="H363" s="25"/>
      <c r="I363" s="25"/>
      <c r="J363" s="350"/>
      <c r="K363" s="350"/>
      <c r="L363" s="350"/>
      <c r="M363" s="350"/>
      <c r="N363" s="350"/>
      <c r="O363" s="350"/>
      <c r="P363" s="350"/>
      <c r="Q363" s="350"/>
      <c r="R363" s="350"/>
      <c r="S363" s="350"/>
      <c r="T363" s="350"/>
      <c r="U363" s="350"/>
      <c r="V363" s="350"/>
    </row>
    <row r="364" spans="1:22" ht="16.5" x14ac:dyDescent="0.3">
      <c r="A364" s="2"/>
      <c r="B364" s="2"/>
      <c r="C364" s="2"/>
      <c r="D364" s="2"/>
      <c r="E364" s="23"/>
      <c r="F364" s="24"/>
      <c r="G364" s="25"/>
      <c r="H364" s="25"/>
      <c r="I364" s="25"/>
      <c r="J364" s="350"/>
      <c r="K364" s="350"/>
      <c r="L364" s="350"/>
      <c r="M364" s="350"/>
      <c r="N364" s="350"/>
      <c r="O364" s="350"/>
      <c r="P364" s="350"/>
      <c r="Q364" s="350"/>
      <c r="R364" s="350"/>
      <c r="S364" s="350"/>
      <c r="T364" s="350"/>
      <c r="U364" s="350"/>
      <c r="V364" s="350"/>
    </row>
    <row r="365" spans="1:22" ht="16.5" x14ac:dyDescent="0.3">
      <c r="A365" s="2"/>
      <c r="B365" s="2"/>
      <c r="C365" s="2"/>
      <c r="D365" s="2"/>
      <c r="E365" s="23"/>
      <c r="F365" s="24"/>
      <c r="G365" s="25"/>
      <c r="H365" s="25"/>
      <c r="I365" s="25"/>
      <c r="J365" s="350"/>
      <c r="K365" s="350"/>
      <c r="L365" s="350"/>
      <c r="M365" s="350"/>
      <c r="N365" s="350"/>
      <c r="O365" s="350"/>
      <c r="P365" s="350"/>
      <c r="Q365" s="350"/>
      <c r="R365" s="350"/>
      <c r="S365" s="350"/>
      <c r="T365" s="350"/>
      <c r="U365" s="350"/>
      <c r="V365" s="350"/>
    </row>
    <row r="366" spans="1:22" ht="16.5" x14ac:dyDescent="0.3">
      <c r="A366" s="2"/>
      <c r="B366" s="2"/>
      <c r="C366" s="2"/>
      <c r="D366" s="2"/>
      <c r="E366" s="23"/>
      <c r="F366" s="24"/>
      <c r="G366" s="25"/>
      <c r="H366" s="25"/>
      <c r="I366" s="25"/>
      <c r="J366" s="350"/>
      <c r="K366" s="350"/>
      <c r="L366" s="350"/>
      <c r="M366" s="350"/>
      <c r="N366" s="350"/>
      <c r="O366" s="350"/>
      <c r="P366" s="350"/>
      <c r="Q366" s="350"/>
      <c r="R366" s="350"/>
      <c r="S366" s="350"/>
      <c r="T366" s="350"/>
      <c r="U366" s="350"/>
      <c r="V366" s="350"/>
    </row>
    <row r="367" spans="1:22" ht="16.5" x14ac:dyDescent="0.3">
      <c r="A367" s="2"/>
      <c r="B367" s="2"/>
      <c r="C367" s="2"/>
      <c r="D367" s="2"/>
      <c r="E367" s="23"/>
      <c r="F367" s="24"/>
      <c r="G367" s="25"/>
      <c r="H367" s="25"/>
      <c r="I367" s="25"/>
      <c r="J367" s="350"/>
      <c r="K367" s="350"/>
      <c r="L367" s="350"/>
      <c r="M367" s="350"/>
      <c r="N367" s="350"/>
      <c r="O367" s="350"/>
      <c r="P367" s="350"/>
      <c r="Q367" s="350"/>
      <c r="R367" s="350"/>
      <c r="S367" s="350"/>
      <c r="T367" s="350"/>
      <c r="U367" s="350"/>
      <c r="V367" s="350"/>
    </row>
    <row r="368" spans="1:22" ht="16.5" x14ac:dyDescent="0.3">
      <c r="A368" s="2"/>
      <c r="B368" s="2"/>
      <c r="C368" s="2"/>
      <c r="D368" s="2"/>
      <c r="E368" s="23"/>
      <c r="F368" s="24"/>
      <c r="G368" s="25"/>
      <c r="H368" s="25"/>
      <c r="I368" s="25"/>
      <c r="J368" s="350"/>
      <c r="K368" s="350"/>
      <c r="L368" s="350"/>
      <c r="M368" s="350"/>
      <c r="N368" s="350"/>
      <c r="O368" s="350"/>
      <c r="P368" s="350"/>
      <c r="Q368" s="350"/>
      <c r="R368" s="350"/>
      <c r="S368" s="350"/>
      <c r="T368" s="350"/>
      <c r="U368" s="350"/>
      <c r="V368" s="350"/>
    </row>
    <row r="369" spans="1:22" ht="16.5" x14ac:dyDescent="0.3">
      <c r="A369" s="2"/>
      <c r="B369" s="2"/>
      <c r="C369" s="2"/>
      <c r="D369" s="2"/>
      <c r="E369" s="23"/>
      <c r="F369" s="24"/>
      <c r="G369" s="25"/>
      <c r="H369" s="25"/>
      <c r="I369" s="25"/>
      <c r="J369" s="350"/>
      <c r="K369" s="350"/>
      <c r="L369" s="350"/>
      <c r="M369" s="350"/>
      <c r="N369" s="350"/>
      <c r="O369" s="350"/>
      <c r="P369" s="350"/>
      <c r="Q369" s="350"/>
      <c r="R369" s="350"/>
      <c r="S369" s="350"/>
      <c r="T369" s="350"/>
      <c r="U369" s="350"/>
      <c r="V369" s="350"/>
    </row>
    <row r="370" spans="1:22" ht="16.5" x14ac:dyDescent="0.3">
      <c r="A370" s="2"/>
      <c r="B370" s="2"/>
      <c r="C370" s="2"/>
      <c r="D370" s="2"/>
      <c r="E370" s="23"/>
      <c r="F370" s="24"/>
      <c r="G370" s="25"/>
      <c r="H370" s="25"/>
      <c r="I370" s="25"/>
      <c r="J370" s="350"/>
      <c r="K370" s="350"/>
      <c r="L370" s="350"/>
      <c r="M370" s="350"/>
      <c r="N370" s="350"/>
      <c r="O370" s="350"/>
      <c r="P370" s="350"/>
      <c r="Q370" s="350"/>
      <c r="R370" s="350"/>
      <c r="S370" s="350"/>
      <c r="T370" s="350"/>
      <c r="U370" s="350"/>
      <c r="V370" s="350"/>
    </row>
    <row r="371" spans="1:22" ht="16.5" x14ac:dyDescent="0.3">
      <c r="A371" s="2"/>
      <c r="B371" s="2"/>
      <c r="C371" s="2"/>
      <c r="D371" s="2"/>
      <c r="E371" s="23"/>
      <c r="F371" s="24"/>
      <c r="G371" s="25"/>
      <c r="H371" s="25"/>
      <c r="I371" s="25"/>
      <c r="J371" s="350"/>
      <c r="K371" s="350"/>
      <c r="L371" s="350"/>
      <c r="M371" s="350"/>
      <c r="N371" s="350"/>
      <c r="O371" s="350"/>
      <c r="P371" s="350"/>
      <c r="Q371" s="350"/>
      <c r="R371" s="350"/>
      <c r="S371" s="350"/>
      <c r="T371" s="350"/>
      <c r="U371" s="350"/>
      <c r="V371" s="350"/>
    </row>
    <row r="372" spans="1:22" ht="16.5" x14ac:dyDescent="0.3">
      <c r="A372" s="2"/>
      <c r="B372" s="2"/>
      <c r="C372" s="2"/>
      <c r="D372" s="2"/>
      <c r="E372" s="23"/>
      <c r="F372" s="24"/>
      <c r="G372" s="25"/>
      <c r="H372" s="25"/>
      <c r="I372" s="25"/>
      <c r="J372" s="350"/>
      <c r="K372" s="350"/>
      <c r="L372" s="350"/>
      <c r="M372" s="350"/>
      <c r="N372" s="350"/>
      <c r="O372" s="350"/>
      <c r="P372" s="350"/>
      <c r="Q372" s="350"/>
      <c r="R372" s="350"/>
      <c r="S372" s="350"/>
      <c r="T372" s="350"/>
      <c r="U372" s="350"/>
      <c r="V372" s="350"/>
    </row>
    <row r="373" spans="1:22" ht="16.5" x14ac:dyDescent="0.3">
      <c r="A373" s="2"/>
      <c r="B373" s="2"/>
      <c r="C373" s="2"/>
      <c r="D373" s="2"/>
      <c r="E373" s="23"/>
      <c r="F373" s="24"/>
      <c r="G373" s="25"/>
      <c r="H373" s="25"/>
      <c r="I373" s="25"/>
      <c r="J373" s="350"/>
      <c r="K373" s="350"/>
      <c r="L373" s="350"/>
      <c r="M373" s="350"/>
      <c r="N373" s="350"/>
      <c r="O373" s="350"/>
      <c r="P373" s="350"/>
      <c r="Q373" s="350"/>
      <c r="R373" s="350"/>
      <c r="S373" s="350"/>
      <c r="T373" s="350"/>
      <c r="U373" s="350"/>
      <c r="V373" s="350"/>
    </row>
    <row r="374" spans="1:22" ht="16.5" x14ac:dyDescent="0.3">
      <c r="A374" s="2"/>
      <c r="B374" s="2"/>
      <c r="C374" s="2"/>
      <c r="D374" s="2"/>
      <c r="E374" s="23"/>
      <c r="F374" s="24"/>
      <c r="G374" s="25"/>
      <c r="H374" s="25"/>
      <c r="I374" s="25"/>
      <c r="J374" s="350"/>
      <c r="K374" s="350"/>
      <c r="L374" s="350"/>
      <c r="M374" s="350"/>
      <c r="N374" s="350"/>
      <c r="O374" s="350"/>
      <c r="P374" s="350"/>
      <c r="Q374" s="350"/>
      <c r="R374" s="350"/>
      <c r="S374" s="350"/>
      <c r="T374" s="350"/>
      <c r="U374" s="350"/>
      <c r="V374" s="350"/>
    </row>
    <row r="375" spans="1:22" ht="16.5" x14ac:dyDescent="0.3">
      <c r="A375" s="2"/>
      <c r="B375" s="2"/>
      <c r="C375" s="2"/>
      <c r="D375" s="2"/>
      <c r="E375" s="23"/>
      <c r="F375" s="24"/>
      <c r="G375" s="25"/>
      <c r="H375" s="25"/>
      <c r="I375" s="25"/>
      <c r="J375" s="350"/>
      <c r="K375" s="350"/>
      <c r="L375" s="350"/>
      <c r="M375" s="350"/>
      <c r="N375" s="350"/>
      <c r="O375" s="350"/>
      <c r="P375" s="350"/>
      <c r="Q375" s="350"/>
      <c r="R375" s="350"/>
      <c r="S375" s="350"/>
      <c r="T375" s="350"/>
      <c r="U375" s="350"/>
      <c r="V375" s="350"/>
    </row>
    <row r="376" spans="1:22" ht="16.5" x14ac:dyDescent="0.3">
      <c r="A376" s="2"/>
      <c r="B376" s="2"/>
      <c r="C376" s="2"/>
      <c r="D376" s="2"/>
      <c r="E376" s="23"/>
      <c r="F376" s="24"/>
      <c r="G376" s="25"/>
      <c r="H376" s="25"/>
      <c r="I376" s="25"/>
      <c r="J376" s="350"/>
      <c r="K376" s="350"/>
      <c r="L376" s="350"/>
      <c r="M376" s="350"/>
      <c r="N376" s="350"/>
      <c r="O376" s="350"/>
      <c r="P376" s="350"/>
      <c r="Q376" s="350"/>
      <c r="R376" s="350"/>
      <c r="S376" s="350"/>
      <c r="T376" s="350"/>
      <c r="U376" s="350"/>
      <c r="V376" s="350"/>
    </row>
    <row r="377" spans="1:22" ht="16.5" x14ac:dyDescent="0.3">
      <c r="A377" s="2"/>
      <c r="B377" s="2"/>
      <c r="C377" s="2"/>
      <c r="D377" s="2"/>
      <c r="E377" s="23"/>
      <c r="F377" s="24"/>
      <c r="G377" s="25"/>
      <c r="H377" s="25"/>
      <c r="I377" s="25"/>
      <c r="J377" s="350"/>
      <c r="K377" s="350"/>
      <c r="L377" s="350"/>
      <c r="M377" s="350"/>
      <c r="N377" s="350"/>
      <c r="O377" s="350"/>
      <c r="P377" s="350"/>
      <c r="Q377" s="350"/>
      <c r="R377" s="350"/>
      <c r="S377" s="350"/>
      <c r="T377" s="350"/>
      <c r="U377" s="350"/>
      <c r="V377" s="350"/>
    </row>
    <row r="378" spans="1:22" ht="16.5" x14ac:dyDescent="0.3">
      <c r="A378" s="2"/>
      <c r="B378" s="2"/>
      <c r="C378" s="2"/>
      <c r="D378" s="2"/>
      <c r="E378" s="23"/>
      <c r="F378" s="24"/>
      <c r="G378" s="25"/>
      <c r="H378" s="25"/>
      <c r="I378" s="25"/>
      <c r="J378" s="350"/>
      <c r="K378" s="350"/>
      <c r="L378" s="350"/>
      <c r="M378" s="350"/>
      <c r="N378" s="350"/>
      <c r="O378" s="350"/>
      <c r="P378" s="350"/>
      <c r="Q378" s="350"/>
      <c r="R378" s="350"/>
      <c r="S378" s="350"/>
      <c r="T378" s="350"/>
      <c r="U378" s="350"/>
      <c r="V378" s="350"/>
    </row>
    <row r="379" spans="1:22" ht="16.5" x14ac:dyDescent="0.3">
      <c r="A379" s="2"/>
      <c r="B379" s="2"/>
      <c r="C379" s="2"/>
      <c r="D379" s="2"/>
      <c r="E379" s="23"/>
      <c r="F379" s="24"/>
      <c r="G379" s="25"/>
      <c r="H379" s="25"/>
      <c r="I379" s="25"/>
      <c r="J379" s="350"/>
      <c r="K379" s="350"/>
      <c r="L379" s="350"/>
      <c r="M379" s="350"/>
      <c r="N379" s="350"/>
      <c r="O379" s="350"/>
      <c r="P379" s="350"/>
      <c r="Q379" s="350"/>
      <c r="R379" s="350"/>
      <c r="S379" s="350"/>
      <c r="T379" s="350"/>
      <c r="U379" s="350"/>
      <c r="V379" s="350"/>
    </row>
    <row r="380" spans="1:22" ht="16.5" x14ac:dyDescent="0.3">
      <c r="A380" s="2"/>
      <c r="B380" s="2"/>
      <c r="C380" s="2"/>
      <c r="D380" s="2"/>
      <c r="E380" s="23"/>
      <c r="F380" s="24"/>
      <c r="G380" s="25"/>
      <c r="H380" s="25"/>
      <c r="I380" s="25"/>
      <c r="J380" s="350"/>
      <c r="K380" s="350"/>
      <c r="L380" s="350"/>
      <c r="M380" s="350"/>
      <c r="N380" s="350"/>
      <c r="O380" s="350"/>
      <c r="P380" s="350"/>
      <c r="Q380" s="350"/>
      <c r="R380" s="350"/>
      <c r="S380" s="350"/>
      <c r="T380" s="350"/>
      <c r="U380" s="350"/>
      <c r="V380" s="350"/>
    </row>
    <row r="381" spans="1:22" ht="16.5" x14ac:dyDescent="0.3">
      <c r="A381" s="2"/>
      <c r="B381" s="2"/>
      <c r="C381" s="2"/>
      <c r="D381" s="2"/>
      <c r="E381" s="23"/>
      <c r="F381" s="24"/>
      <c r="G381" s="25"/>
      <c r="H381" s="25"/>
      <c r="I381" s="25"/>
      <c r="J381" s="350"/>
      <c r="K381" s="350"/>
      <c r="L381" s="350"/>
      <c r="M381" s="350"/>
      <c r="N381" s="350"/>
      <c r="O381" s="350"/>
      <c r="P381" s="350"/>
      <c r="Q381" s="350"/>
      <c r="R381" s="350"/>
      <c r="S381" s="350"/>
      <c r="T381" s="350"/>
      <c r="U381" s="350"/>
      <c r="V381" s="350"/>
    </row>
    <row r="382" spans="1:22" ht="16.5" x14ac:dyDescent="0.3">
      <c r="A382" s="2"/>
      <c r="B382" s="2"/>
      <c r="C382" s="2"/>
      <c r="D382" s="2"/>
      <c r="E382" s="23"/>
      <c r="F382" s="24"/>
      <c r="G382" s="25"/>
      <c r="H382" s="25"/>
      <c r="I382" s="25"/>
      <c r="J382" s="350"/>
      <c r="K382" s="350"/>
      <c r="L382" s="350"/>
      <c r="M382" s="350"/>
      <c r="N382" s="350"/>
      <c r="O382" s="350"/>
      <c r="P382" s="350"/>
      <c r="Q382" s="350"/>
      <c r="R382" s="350"/>
      <c r="S382" s="350"/>
      <c r="T382" s="350"/>
      <c r="U382" s="350"/>
      <c r="V382" s="350"/>
    </row>
    <row r="383" spans="1:22" ht="16.5" x14ac:dyDescent="0.3">
      <c r="A383" s="2"/>
      <c r="B383" s="2"/>
      <c r="C383" s="2"/>
      <c r="D383" s="2"/>
      <c r="E383" s="23"/>
      <c r="F383" s="24"/>
      <c r="G383" s="25"/>
      <c r="H383" s="25"/>
      <c r="I383" s="25"/>
      <c r="J383" s="350"/>
      <c r="K383" s="350"/>
      <c r="L383" s="350"/>
      <c r="M383" s="350"/>
      <c r="N383" s="350"/>
      <c r="O383" s="350"/>
      <c r="P383" s="350"/>
      <c r="Q383" s="350"/>
      <c r="R383" s="350"/>
      <c r="S383" s="350"/>
      <c r="T383" s="350"/>
      <c r="U383" s="350"/>
      <c r="V383" s="350"/>
    </row>
    <row r="384" spans="1:22" ht="16.5" x14ac:dyDescent="0.3">
      <c r="A384" s="2"/>
      <c r="B384" s="2"/>
      <c r="C384" s="2"/>
      <c r="D384" s="2"/>
      <c r="E384" s="23"/>
      <c r="F384" s="24"/>
      <c r="G384" s="25"/>
      <c r="H384" s="25"/>
      <c r="I384" s="25"/>
      <c r="J384" s="350"/>
      <c r="K384" s="350"/>
      <c r="L384" s="350"/>
      <c r="M384" s="350"/>
      <c r="N384" s="350"/>
      <c r="O384" s="350"/>
      <c r="P384" s="350"/>
      <c r="Q384" s="350"/>
      <c r="R384" s="350"/>
      <c r="S384" s="350"/>
      <c r="T384" s="350"/>
      <c r="U384" s="350"/>
      <c r="V384" s="350"/>
    </row>
    <row r="385" spans="1:22" ht="16.5" x14ac:dyDescent="0.3">
      <c r="A385" s="2"/>
      <c r="B385" s="2"/>
      <c r="C385" s="2"/>
      <c r="D385" s="2"/>
      <c r="E385" s="23"/>
      <c r="F385" s="24"/>
      <c r="G385" s="25"/>
      <c r="H385" s="25"/>
      <c r="I385" s="25"/>
      <c r="J385" s="350"/>
      <c r="K385" s="350"/>
      <c r="L385" s="350"/>
      <c r="M385" s="350"/>
      <c r="N385" s="350"/>
      <c r="O385" s="350"/>
      <c r="P385" s="350"/>
      <c r="Q385" s="350"/>
      <c r="R385" s="350"/>
      <c r="S385" s="350"/>
      <c r="T385" s="350"/>
      <c r="U385" s="350"/>
      <c r="V385" s="350"/>
    </row>
    <row r="386" spans="1:22" ht="16.5" x14ac:dyDescent="0.3">
      <c r="A386" s="2"/>
      <c r="B386" s="2"/>
      <c r="C386" s="2"/>
      <c r="D386" s="2"/>
      <c r="E386" s="23"/>
      <c r="F386" s="24"/>
      <c r="G386" s="25"/>
      <c r="H386" s="25"/>
      <c r="I386" s="25"/>
      <c r="J386" s="350"/>
      <c r="K386" s="350"/>
      <c r="L386" s="350"/>
      <c r="M386" s="350"/>
      <c r="N386" s="350"/>
      <c r="O386" s="350"/>
      <c r="P386" s="350"/>
      <c r="Q386" s="350"/>
      <c r="R386" s="350"/>
      <c r="S386" s="350"/>
      <c r="T386" s="350"/>
      <c r="U386" s="350"/>
      <c r="V386" s="350"/>
    </row>
    <row r="387" spans="1:22" ht="16.5" x14ac:dyDescent="0.3">
      <c r="A387" s="2"/>
      <c r="B387" s="2"/>
      <c r="C387" s="2"/>
      <c r="D387" s="2"/>
      <c r="E387" s="23"/>
      <c r="F387" s="24"/>
      <c r="G387" s="25"/>
      <c r="H387" s="25"/>
      <c r="I387" s="25"/>
      <c r="J387" s="350"/>
      <c r="K387" s="350"/>
      <c r="L387" s="350"/>
      <c r="M387" s="350"/>
      <c r="N387" s="350"/>
      <c r="O387" s="350"/>
      <c r="P387" s="350"/>
      <c r="Q387" s="350"/>
      <c r="R387" s="350"/>
      <c r="S387" s="350"/>
      <c r="T387" s="350"/>
      <c r="U387" s="350"/>
      <c r="V387" s="350"/>
    </row>
    <row r="388" spans="1:22" ht="16.5" x14ac:dyDescent="0.3">
      <c r="A388" s="2"/>
      <c r="B388" s="2"/>
      <c r="C388" s="2"/>
      <c r="D388" s="2"/>
      <c r="E388" s="23"/>
      <c r="F388" s="24"/>
      <c r="G388" s="25"/>
      <c r="H388" s="25"/>
      <c r="I388" s="25"/>
      <c r="J388" s="350"/>
      <c r="K388" s="350"/>
      <c r="L388" s="350"/>
      <c r="M388" s="350"/>
      <c r="N388" s="350"/>
      <c r="O388" s="350"/>
      <c r="P388" s="350"/>
      <c r="Q388" s="350"/>
      <c r="R388" s="350"/>
      <c r="S388" s="350"/>
      <c r="T388" s="350"/>
      <c r="U388" s="350"/>
      <c r="V388" s="350"/>
    </row>
  </sheetData>
  <mergeCells count="1">
    <mergeCell ref="E1:I1"/>
  </mergeCells>
  <pageMargins left="0.75" right="0.75" top="1" bottom="1" header="0.5" footer="0.5"/>
  <pageSetup scale="9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U133"/>
  <sheetViews>
    <sheetView workbookViewId="0">
      <selection sqref="A1:XFD1048576"/>
    </sheetView>
  </sheetViews>
  <sheetFormatPr defaultColWidth="3.625" defaultRowHeight="36" customHeight="1" x14ac:dyDescent="0.25"/>
  <cols>
    <col min="1" max="1" width="3.125" style="130" bestFit="1" customWidth="1"/>
    <col min="2" max="2" width="36.375" style="1" bestFit="1" customWidth="1"/>
    <col min="3" max="3" width="22.375" style="1" customWidth="1"/>
    <col min="4" max="4" width="10.375" style="3" customWidth="1"/>
    <col min="5" max="5" width="13" style="5" customWidth="1"/>
    <col min="6" max="6" width="10.625" style="6" customWidth="1"/>
    <col min="7" max="7" width="11.125" style="2" customWidth="1"/>
    <col min="8" max="8" width="7.875" style="28" bestFit="1" customWidth="1"/>
    <col min="9" max="9" width="4.875" style="234" customWidth="1"/>
    <col min="10" max="20" width="4.875" style="233" customWidth="1"/>
    <col min="21" max="21" width="8.875" style="235" customWidth="1"/>
    <col min="22" max="16384" width="3.625" style="2"/>
  </cols>
  <sheetData>
    <row r="1" spans="1:21" s="1" customFormat="1" ht="52.5" x14ac:dyDescent="0.25">
      <c r="A1" s="129"/>
      <c r="B1" s="40" t="s">
        <v>0</v>
      </c>
      <c r="C1" s="41" t="s">
        <v>800</v>
      </c>
      <c r="D1" s="42"/>
      <c r="E1" s="132"/>
      <c r="F1" s="133" t="s">
        <v>1374</v>
      </c>
      <c r="G1" s="134"/>
      <c r="H1" s="135"/>
      <c r="I1" s="228" t="s">
        <v>1547</v>
      </c>
      <c r="J1" s="229" t="s">
        <v>1548</v>
      </c>
      <c r="K1" s="229" t="s">
        <v>1549</v>
      </c>
      <c r="L1" s="229" t="s">
        <v>1550</v>
      </c>
      <c r="M1" s="229" t="s">
        <v>1551</v>
      </c>
      <c r="N1" s="229" t="s">
        <v>1552</v>
      </c>
      <c r="O1" s="229" t="s">
        <v>1553</v>
      </c>
      <c r="P1" s="229" t="s">
        <v>1554</v>
      </c>
      <c r="Q1" s="229" t="s">
        <v>1555</v>
      </c>
      <c r="R1" s="229" t="s">
        <v>1556</v>
      </c>
      <c r="S1" s="230" t="s">
        <v>1557</v>
      </c>
      <c r="T1" s="229" t="s">
        <v>1558</v>
      </c>
      <c r="U1" s="280" t="s">
        <v>1559</v>
      </c>
    </row>
    <row r="2" spans="1:21" ht="15.75" x14ac:dyDescent="0.25">
      <c r="A2" s="268"/>
      <c r="B2" s="269" t="s">
        <v>621</v>
      </c>
      <c r="C2" s="270"/>
      <c r="D2" s="271"/>
      <c r="E2" s="284"/>
      <c r="F2" s="284"/>
      <c r="G2" s="284"/>
      <c r="H2" s="286"/>
      <c r="I2" s="250"/>
      <c r="J2" s="251"/>
      <c r="K2" s="251"/>
      <c r="L2" s="251"/>
      <c r="M2" s="251"/>
      <c r="N2" s="251"/>
      <c r="O2" s="251"/>
      <c r="P2" s="251"/>
      <c r="Q2" s="251"/>
      <c r="R2" s="251"/>
      <c r="S2" s="252"/>
      <c r="T2" s="251"/>
      <c r="U2" s="253">
        <f t="shared" ref="U2:U20" si="0">SUM(I2:T2)</f>
        <v>0</v>
      </c>
    </row>
    <row r="3" spans="1:21" ht="78.75" x14ac:dyDescent="0.25">
      <c r="A3" s="131">
        <v>901</v>
      </c>
      <c r="B3" s="87" t="s">
        <v>622</v>
      </c>
      <c r="C3" s="88" t="s">
        <v>623</v>
      </c>
      <c r="D3" s="88"/>
      <c r="E3" s="119"/>
      <c r="F3" s="120" t="s">
        <v>1307</v>
      </c>
      <c r="G3" s="121" t="s">
        <v>1308</v>
      </c>
      <c r="H3" s="122">
        <v>109.54</v>
      </c>
      <c r="I3" s="231"/>
      <c r="J3" s="103"/>
      <c r="K3" s="103"/>
      <c r="L3" s="103"/>
      <c r="M3" s="103"/>
      <c r="N3" s="103"/>
      <c r="O3" s="103"/>
      <c r="P3" s="103"/>
      <c r="Q3" s="103"/>
      <c r="R3" s="103"/>
      <c r="S3" s="241"/>
      <c r="T3" s="103"/>
      <c r="U3" s="242">
        <f t="shared" si="0"/>
        <v>0</v>
      </c>
    </row>
    <row r="4" spans="1:21" ht="26.25" x14ac:dyDescent="0.25">
      <c r="A4" s="268"/>
      <c r="B4" s="272" t="s">
        <v>730</v>
      </c>
      <c r="C4" s="273" t="s">
        <v>1522</v>
      </c>
      <c r="D4" s="273"/>
      <c r="E4" s="284"/>
      <c r="F4" s="285"/>
      <c r="G4" s="284"/>
      <c r="H4" s="286"/>
      <c r="I4" s="250"/>
      <c r="J4" s="251"/>
      <c r="K4" s="251"/>
      <c r="L4" s="251"/>
      <c r="M4" s="251"/>
      <c r="N4" s="251"/>
      <c r="O4" s="251"/>
      <c r="P4" s="251"/>
      <c r="Q4" s="251"/>
      <c r="R4" s="251"/>
      <c r="S4" s="252"/>
      <c r="T4" s="251"/>
      <c r="U4" s="253">
        <f t="shared" si="0"/>
        <v>0</v>
      </c>
    </row>
    <row r="5" spans="1:21" ht="173.25" x14ac:dyDescent="0.25">
      <c r="A5" s="131">
        <v>1003</v>
      </c>
      <c r="B5" s="94" t="s">
        <v>734</v>
      </c>
      <c r="C5" s="95" t="s">
        <v>737</v>
      </c>
      <c r="D5" s="95"/>
      <c r="E5" s="119"/>
      <c r="F5" s="120" t="s">
        <v>1344</v>
      </c>
      <c r="G5" s="125" t="s">
        <v>1345</v>
      </c>
      <c r="H5" s="122">
        <v>35.5625</v>
      </c>
      <c r="I5" s="231"/>
      <c r="J5" s="103"/>
      <c r="K5" s="103"/>
      <c r="L5" s="103"/>
      <c r="M5" s="103"/>
      <c r="N5" s="103"/>
      <c r="O5" s="103"/>
      <c r="P5" s="103"/>
      <c r="Q5" s="103"/>
      <c r="R5" s="103"/>
      <c r="S5" s="241"/>
      <c r="T5" s="103"/>
      <c r="U5" s="242">
        <f t="shared" si="0"/>
        <v>0</v>
      </c>
    </row>
    <row r="6" spans="1:21" ht="110.25" x14ac:dyDescent="0.25">
      <c r="A6" s="131">
        <v>1005</v>
      </c>
      <c r="B6" s="94" t="s">
        <v>734</v>
      </c>
      <c r="C6" s="95" t="s">
        <v>740</v>
      </c>
      <c r="D6" s="95"/>
      <c r="E6" s="119"/>
      <c r="F6" s="120" t="s">
        <v>1348</v>
      </c>
      <c r="G6" s="127" t="s">
        <v>1349</v>
      </c>
      <c r="H6" s="122">
        <v>12.870588235294118</v>
      </c>
      <c r="I6" s="231"/>
      <c r="J6" s="103"/>
      <c r="K6" s="103"/>
      <c r="L6" s="103"/>
      <c r="M6" s="103"/>
      <c r="N6" s="103"/>
      <c r="O6" s="103"/>
      <c r="P6" s="103"/>
      <c r="Q6" s="103"/>
      <c r="R6" s="103"/>
      <c r="S6" s="241"/>
      <c r="T6" s="103"/>
      <c r="U6" s="242">
        <f t="shared" si="0"/>
        <v>0</v>
      </c>
    </row>
    <row r="7" spans="1:21" ht="153.75" x14ac:dyDescent="0.25">
      <c r="A7" s="131">
        <v>1008</v>
      </c>
      <c r="B7" s="96" t="s">
        <v>747</v>
      </c>
      <c r="C7" s="95" t="s">
        <v>748</v>
      </c>
      <c r="D7" s="95"/>
      <c r="E7" s="119"/>
      <c r="F7" s="120" t="s">
        <v>1352</v>
      </c>
      <c r="G7" s="119" t="s">
        <v>1351</v>
      </c>
      <c r="H7" s="124">
        <v>45.53</v>
      </c>
      <c r="I7" s="232"/>
      <c r="J7" s="103"/>
      <c r="K7" s="103"/>
      <c r="L7" s="103"/>
      <c r="M7" s="103"/>
      <c r="N7" s="103"/>
      <c r="O7" s="103"/>
      <c r="P7" s="103"/>
      <c r="Q7" s="103"/>
      <c r="R7" s="103"/>
      <c r="S7" s="241"/>
      <c r="T7" s="103"/>
      <c r="U7" s="242">
        <f t="shared" si="0"/>
        <v>0</v>
      </c>
    </row>
    <row r="8" spans="1:21" ht="94.5" x14ac:dyDescent="0.25">
      <c r="A8" s="131">
        <v>1011</v>
      </c>
      <c r="B8" s="96" t="s">
        <v>753</v>
      </c>
      <c r="C8" s="95" t="s">
        <v>754</v>
      </c>
      <c r="D8" s="95"/>
      <c r="E8" s="119"/>
      <c r="F8" s="120" t="s">
        <v>1353</v>
      </c>
      <c r="G8" s="125" t="s">
        <v>1349</v>
      </c>
      <c r="H8" s="122">
        <v>14.025</v>
      </c>
      <c r="I8" s="231"/>
      <c r="J8" s="103"/>
      <c r="K8" s="103"/>
      <c r="L8" s="103"/>
      <c r="M8" s="103"/>
      <c r="N8" s="103"/>
      <c r="O8" s="103"/>
      <c r="P8" s="103"/>
      <c r="Q8" s="103"/>
      <c r="R8" s="103"/>
      <c r="S8" s="241"/>
      <c r="T8" s="103"/>
      <c r="U8" s="242">
        <f t="shared" si="0"/>
        <v>0</v>
      </c>
    </row>
    <row r="9" spans="1:21" ht="15.75" x14ac:dyDescent="0.25">
      <c r="A9" s="268"/>
      <c r="B9" s="272" t="s">
        <v>762</v>
      </c>
      <c r="C9" s="283"/>
      <c r="D9" s="283"/>
      <c r="E9" s="284"/>
      <c r="F9" s="285"/>
      <c r="G9" s="284"/>
      <c r="H9" s="286"/>
      <c r="I9" s="250"/>
      <c r="J9" s="251"/>
      <c r="K9" s="251"/>
      <c r="L9" s="251"/>
      <c r="M9" s="251"/>
      <c r="N9" s="251"/>
      <c r="O9" s="251"/>
      <c r="P9" s="251"/>
      <c r="Q9" s="251"/>
      <c r="R9" s="251"/>
      <c r="S9" s="252"/>
      <c r="T9" s="251"/>
      <c r="U9" s="253">
        <f t="shared" si="0"/>
        <v>0</v>
      </c>
    </row>
    <row r="10" spans="1:21" ht="94.5" x14ac:dyDescent="0.25">
      <c r="A10" s="131">
        <v>2001</v>
      </c>
      <c r="B10" s="94" t="s">
        <v>763</v>
      </c>
      <c r="C10" s="95" t="s">
        <v>764</v>
      </c>
      <c r="D10" s="95"/>
      <c r="E10" s="119"/>
      <c r="F10" s="120" t="s">
        <v>1356</v>
      </c>
      <c r="G10" s="119" t="s">
        <v>1357</v>
      </c>
      <c r="H10" s="124">
        <v>61.94</v>
      </c>
      <c r="I10" s="231"/>
      <c r="J10" s="103"/>
      <c r="K10" s="103"/>
      <c r="L10" s="103"/>
      <c r="M10" s="103"/>
      <c r="N10" s="103"/>
      <c r="O10" s="103"/>
      <c r="P10" s="103"/>
      <c r="Q10" s="103"/>
      <c r="R10" s="103"/>
      <c r="S10" s="241"/>
      <c r="T10" s="103"/>
      <c r="U10" s="242">
        <f t="shared" si="0"/>
        <v>0</v>
      </c>
    </row>
    <row r="11" spans="1:21" ht="126" x14ac:dyDescent="0.25">
      <c r="A11" s="131">
        <v>2002</v>
      </c>
      <c r="B11" s="94" t="s">
        <v>766</v>
      </c>
      <c r="C11" s="95" t="s">
        <v>767</v>
      </c>
      <c r="D11" s="95"/>
      <c r="E11" s="119"/>
      <c r="F11" s="120" t="s">
        <v>1358</v>
      </c>
      <c r="G11" s="119" t="s">
        <v>1359</v>
      </c>
      <c r="H11" s="124">
        <v>20.9</v>
      </c>
      <c r="I11" s="231"/>
      <c r="J11" s="103"/>
      <c r="K11" s="103"/>
      <c r="L11" s="103"/>
      <c r="M11" s="103"/>
      <c r="N11" s="103"/>
      <c r="O11" s="103"/>
      <c r="P11" s="103"/>
      <c r="Q11" s="103"/>
      <c r="R11" s="103"/>
      <c r="S11" s="241"/>
      <c r="T11" s="103"/>
      <c r="U11" s="242">
        <f t="shared" si="0"/>
        <v>0</v>
      </c>
    </row>
    <row r="12" spans="1:21" ht="126" x14ac:dyDescent="0.25">
      <c r="A12" s="131">
        <v>2003</v>
      </c>
      <c r="B12" s="94" t="s">
        <v>769</v>
      </c>
      <c r="C12" s="95" t="s">
        <v>770</v>
      </c>
      <c r="D12" s="95"/>
      <c r="E12" s="119"/>
      <c r="F12" s="120" t="s">
        <v>1358</v>
      </c>
      <c r="G12" s="119" t="s">
        <v>1360</v>
      </c>
      <c r="H12" s="124">
        <v>23.144444444444442</v>
      </c>
      <c r="I12" s="231"/>
      <c r="J12" s="103"/>
      <c r="K12" s="103"/>
      <c r="L12" s="103"/>
      <c r="M12" s="103"/>
      <c r="N12" s="103"/>
      <c r="O12" s="103"/>
      <c r="P12" s="103"/>
      <c r="Q12" s="103"/>
      <c r="R12" s="103"/>
      <c r="S12" s="241"/>
      <c r="T12" s="103"/>
      <c r="U12" s="242">
        <f t="shared" si="0"/>
        <v>0</v>
      </c>
    </row>
    <row r="13" spans="1:21" ht="78.75" x14ac:dyDescent="0.25">
      <c r="A13" s="131">
        <v>2004</v>
      </c>
      <c r="B13" s="94" t="s">
        <v>772</v>
      </c>
      <c r="C13" s="105" t="s">
        <v>773</v>
      </c>
      <c r="D13" s="105"/>
      <c r="E13" s="119"/>
      <c r="F13" s="120" t="s">
        <v>1361</v>
      </c>
      <c r="G13" s="119" t="s">
        <v>1359</v>
      </c>
      <c r="H13" s="124">
        <v>7.15</v>
      </c>
      <c r="I13" s="231"/>
      <c r="J13" s="103"/>
      <c r="K13" s="103"/>
      <c r="L13" s="103"/>
      <c r="M13" s="103"/>
      <c r="N13" s="103"/>
      <c r="O13" s="103"/>
      <c r="P13" s="103"/>
      <c r="Q13" s="103"/>
      <c r="R13" s="103"/>
      <c r="S13" s="241"/>
      <c r="T13" s="103"/>
      <c r="U13" s="242">
        <f t="shared" si="0"/>
        <v>0</v>
      </c>
    </row>
    <row r="14" spans="1:21" ht="110.25" x14ac:dyDescent="0.25">
      <c r="A14" s="131">
        <v>2005</v>
      </c>
      <c r="B14" s="94" t="s">
        <v>775</v>
      </c>
      <c r="C14" s="105" t="s">
        <v>776</v>
      </c>
      <c r="D14" s="105"/>
      <c r="E14" s="119"/>
      <c r="F14" s="120" t="s">
        <v>1362</v>
      </c>
      <c r="G14" s="119" t="s">
        <v>1359</v>
      </c>
      <c r="H14" s="124">
        <v>29.5</v>
      </c>
      <c r="I14" s="231"/>
      <c r="J14" s="103"/>
      <c r="K14" s="103"/>
      <c r="L14" s="103"/>
      <c r="M14" s="103"/>
      <c r="N14" s="103"/>
      <c r="O14" s="103"/>
      <c r="P14" s="103"/>
      <c r="Q14" s="103"/>
      <c r="R14" s="103"/>
      <c r="S14" s="241"/>
      <c r="T14" s="103"/>
      <c r="U14" s="242">
        <f t="shared" si="0"/>
        <v>0</v>
      </c>
    </row>
    <row r="15" spans="1:21" ht="141.75" x14ac:dyDescent="0.25">
      <c r="A15" s="131">
        <v>2006</v>
      </c>
      <c r="B15" s="94" t="s">
        <v>777</v>
      </c>
      <c r="C15" s="105" t="s">
        <v>778</v>
      </c>
      <c r="D15" s="105"/>
      <c r="E15" s="119"/>
      <c r="F15" s="120" t="s">
        <v>1363</v>
      </c>
      <c r="G15" s="127" t="s">
        <v>1364</v>
      </c>
      <c r="H15" s="127">
        <v>24.25</v>
      </c>
      <c r="I15" s="231"/>
      <c r="J15" s="103"/>
      <c r="K15" s="103"/>
      <c r="L15" s="103"/>
      <c r="M15" s="103"/>
      <c r="N15" s="103"/>
      <c r="O15" s="103"/>
      <c r="P15" s="103"/>
      <c r="Q15" s="103"/>
      <c r="R15" s="103"/>
      <c r="S15" s="241"/>
      <c r="T15" s="103"/>
      <c r="U15" s="242">
        <f t="shared" si="0"/>
        <v>0</v>
      </c>
    </row>
    <row r="16" spans="1:21" ht="141" x14ac:dyDescent="0.25">
      <c r="A16" s="131">
        <v>2007</v>
      </c>
      <c r="B16" s="94" t="s">
        <v>779</v>
      </c>
      <c r="C16" s="95" t="s">
        <v>780</v>
      </c>
      <c r="D16" s="95"/>
      <c r="E16" s="119"/>
      <c r="F16" s="120" t="s">
        <v>1365</v>
      </c>
      <c r="G16" s="119" t="s">
        <v>1351</v>
      </c>
      <c r="H16" s="124">
        <v>29.05</v>
      </c>
      <c r="I16" s="232"/>
      <c r="J16" s="281"/>
      <c r="K16" s="281"/>
      <c r="L16" s="281"/>
      <c r="M16" s="281"/>
      <c r="N16" s="281"/>
      <c r="O16" s="281"/>
      <c r="P16" s="281"/>
      <c r="Q16" s="281"/>
      <c r="R16" s="281"/>
      <c r="S16" s="287"/>
      <c r="T16" s="281"/>
      <c r="U16" s="282">
        <f t="shared" si="0"/>
        <v>0</v>
      </c>
    </row>
    <row r="17" spans="1:21" ht="78.75" x14ac:dyDescent="0.25">
      <c r="A17" s="131">
        <v>2008</v>
      </c>
      <c r="B17" s="94" t="s">
        <v>782</v>
      </c>
      <c r="C17" s="106" t="s">
        <v>783</v>
      </c>
      <c r="D17" s="106"/>
      <c r="E17" s="119"/>
      <c r="F17" s="120" t="s">
        <v>1366</v>
      </c>
      <c r="G17" s="119" t="s">
        <v>1367</v>
      </c>
      <c r="H17" s="124">
        <v>0.83</v>
      </c>
      <c r="I17" s="231"/>
      <c r="J17" s="103"/>
      <c r="K17" s="103"/>
      <c r="L17" s="103"/>
      <c r="M17" s="103"/>
      <c r="N17" s="103"/>
      <c r="O17" s="103"/>
      <c r="P17" s="103"/>
      <c r="Q17" s="103"/>
      <c r="R17" s="103"/>
      <c r="S17" s="241"/>
      <c r="T17" s="103"/>
      <c r="U17" s="242">
        <f t="shared" si="0"/>
        <v>0</v>
      </c>
    </row>
    <row r="18" spans="1:21" ht="78.75" x14ac:dyDescent="0.25">
      <c r="A18" s="131">
        <v>2010</v>
      </c>
      <c r="B18" s="94" t="s">
        <v>788</v>
      </c>
      <c r="C18" s="105" t="s">
        <v>789</v>
      </c>
      <c r="D18" s="105"/>
      <c r="E18" s="119"/>
      <c r="F18" s="120" t="s">
        <v>1370</v>
      </c>
      <c r="G18" s="128" t="s">
        <v>1371</v>
      </c>
      <c r="H18" s="124">
        <v>23.920454545454547</v>
      </c>
      <c r="I18" s="231"/>
      <c r="J18" s="103"/>
      <c r="K18" s="103"/>
      <c r="L18" s="103"/>
      <c r="M18" s="103"/>
      <c r="N18" s="103"/>
      <c r="O18" s="103"/>
      <c r="P18" s="103"/>
      <c r="Q18" s="103"/>
      <c r="R18" s="103"/>
      <c r="S18" s="241"/>
      <c r="T18" s="103"/>
      <c r="U18" s="242">
        <f t="shared" si="0"/>
        <v>0</v>
      </c>
    </row>
    <row r="19" spans="1:21" ht="78.75" x14ac:dyDescent="0.25">
      <c r="A19" s="131">
        <v>2011</v>
      </c>
      <c r="B19" s="94" t="s">
        <v>791</v>
      </c>
      <c r="C19" s="105" t="s">
        <v>792</v>
      </c>
      <c r="D19" s="105"/>
      <c r="E19" s="119"/>
      <c r="F19" s="120" t="s">
        <v>1372</v>
      </c>
      <c r="G19" s="128" t="s">
        <v>1371</v>
      </c>
      <c r="H19" s="124">
        <v>18.47</v>
      </c>
      <c r="I19" s="231"/>
      <c r="J19" s="103"/>
      <c r="K19" s="103"/>
      <c r="L19" s="103"/>
      <c r="M19" s="103"/>
      <c r="N19" s="103"/>
      <c r="O19" s="103"/>
      <c r="P19" s="103"/>
      <c r="Q19" s="103"/>
      <c r="R19" s="103"/>
      <c r="S19" s="241"/>
      <c r="T19" s="103"/>
      <c r="U19" s="242">
        <f t="shared" si="0"/>
        <v>0</v>
      </c>
    </row>
    <row r="20" spans="1:21" ht="102.75" x14ac:dyDescent="0.25">
      <c r="A20" s="131">
        <v>2012</v>
      </c>
      <c r="B20" s="94" t="s">
        <v>793</v>
      </c>
      <c r="C20" s="95" t="s">
        <v>794</v>
      </c>
      <c r="D20" s="95"/>
      <c r="E20" s="119"/>
      <c r="F20" s="120" t="s">
        <v>1373</v>
      </c>
      <c r="G20" s="119" t="s">
        <v>1351</v>
      </c>
      <c r="H20" s="124">
        <v>40.409999999999997</v>
      </c>
      <c r="I20" s="231"/>
      <c r="J20" s="103"/>
      <c r="K20" s="103"/>
      <c r="L20" s="103"/>
      <c r="M20" s="103"/>
      <c r="N20" s="103"/>
      <c r="O20" s="103"/>
      <c r="P20" s="103"/>
      <c r="Q20" s="103"/>
      <c r="R20" s="103"/>
      <c r="S20" s="241"/>
      <c r="T20" s="103"/>
      <c r="U20" s="242">
        <f t="shared" si="0"/>
        <v>0</v>
      </c>
    </row>
    <row r="21" spans="1:21" ht="15.75" x14ac:dyDescent="0.25">
      <c r="A21" s="2"/>
      <c r="B21" s="2"/>
      <c r="C21" s="2"/>
      <c r="D21" s="2"/>
      <c r="E21" s="2"/>
      <c r="F21" s="2"/>
      <c r="H21" s="2"/>
    </row>
    <row r="22" spans="1:21" ht="15.75" x14ac:dyDescent="0.25">
      <c r="A22" s="2"/>
      <c r="B22" s="2"/>
      <c r="C22" s="2"/>
      <c r="D22" s="2"/>
      <c r="E22" s="2"/>
      <c r="F22" s="2"/>
      <c r="H22" s="2"/>
    </row>
    <row r="23" spans="1:21" ht="15.75" x14ac:dyDescent="0.25">
      <c r="A23" s="2"/>
      <c r="B23" s="2"/>
      <c r="C23" s="2"/>
      <c r="D23" s="2"/>
      <c r="E23" s="2"/>
      <c r="F23" s="2"/>
      <c r="H23" s="2"/>
    </row>
    <row r="24" spans="1:21" ht="15.75" x14ac:dyDescent="0.25">
      <c r="A24" s="2"/>
      <c r="B24" s="2"/>
      <c r="C24" s="2"/>
      <c r="D24" s="2"/>
      <c r="E24" s="2"/>
      <c r="F24" s="2"/>
      <c r="H24" s="2"/>
    </row>
    <row r="25" spans="1:21" ht="15.75" x14ac:dyDescent="0.25">
      <c r="A25" s="2"/>
      <c r="B25" s="2"/>
      <c r="C25" s="2"/>
      <c r="D25" s="2"/>
      <c r="E25" s="2"/>
      <c r="F25" s="2"/>
      <c r="H25" s="2"/>
    </row>
    <row r="26" spans="1:21" ht="15.75" x14ac:dyDescent="0.25">
      <c r="A26" s="2"/>
      <c r="B26" s="2"/>
      <c r="C26" s="2"/>
      <c r="D26" s="2"/>
      <c r="E26" s="2"/>
      <c r="F26" s="2"/>
      <c r="H26" s="2"/>
    </row>
    <row r="27" spans="1:21" ht="15.75" x14ac:dyDescent="0.25">
      <c r="A27" s="2"/>
      <c r="B27" s="2"/>
      <c r="C27" s="2"/>
      <c r="D27" s="2"/>
      <c r="E27" s="2"/>
      <c r="F27" s="2"/>
      <c r="H27" s="2"/>
    </row>
    <row r="28" spans="1:21" ht="15.75" x14ac:dyDescent="0.25">
      <c r="A28" s="2"/>
      <c r="B28" s="2"/>
      <c r="C28" s="2"/>
      <c r="D28" s="2"/>
      <c r="E28" s="2"/>
      <c r="F28" s="2"/>
      <c r="H28" s="2"/>
    </row>
    <row r="29" spans="1:21" ht="15.75" x14ac:dyDescent="0.25">
      <c r="A29" s="2"/>
      <c r="B29" s="2"/>
      <c r="C29" s="2"/>
      <c r="D29" s="2"/>
      <c r="E29" s="2"/>
      <c r="F29" s="2"/>
      <c r="H29" s="2"/>
    </row>
    <row r="30" spans="1:21" ht="15.75" x14ac:dyDescent="0.25">
      <c r="A30" s="2"/>
      <c r="B30" s="2"/>
      <c r="C30" s="2"/>
      <c r="D30" s="2"/>
      <c r="E30" s="2"/>
      <c r="F30" s="2"/>
      <c r="H30" s="2"/>
    </row>
    <row r="31" spans="1:21" ht="15.75" x14ac:dyDescent="0.25">
      <c r="A31" s="2"/>
      <c r="B31" s="2"/>
      <c r="C31" s="2"/>
      <c r="D31" s="2"/>
      <c r="E31" s="2"/>
      <c r="F31" s="2"/>
      <c r="H31" s="2"/>
    </row>
    <row r="32" spans="1:21" ht="15.75" x14ac:dyDescent="0.25">
      <c r="A32" s="2"/>
      <c r="B32" s="2"/>
      <c r="C32" s="2"/>
      <c r="D32" s="2"/>
      <c r="E32" s="2"/>
      <c r="F32" s="2"/>
      <c r="H32" s="2"/>
    </row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</sheetData>
  <pageMargins left="0.75" right="0.75" top="1" bottom="1" header="0.5" footer="0.5"/>
  <pageSetup scale="9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T342"/>
  <sheetViews>
    <sheetView workbookViewId="0">
      <selection activeCell="H1" sqref="H1:T1048576"/>
    </sheetView>
  </sheetViews>
  <sheetFormatPr defaultColWidth="3.625" defaultRowHeight="36" customHeight="1" x14ac:dyDescent="0.25"/>
  <cols>
    <col min="1" max="1" width="3.125" style="130" bestFit="1" customWidth="1"/>
    <col min="2" max="2" width="36.375" style="1" bestFit="1" customWidth="1"/>
    <col min="3" max="3" width="22.375" style="1" customWidth="1"/>
    <col min="4" max="4" width="22.625" style="6" customWidth="1"/>
    <col min="5" max="5" width="9.125" style="2" customWidth="1"/>
    <col min="6" max="6" width="8.375" style="2" customWidth="1"/>
    <col min="7" max="7" width="12.125" style="2" bestFit="1" customWidth="1"/>
    <col min="8" max="8" width="4.875" style="344" customWidth="1"/>
    <col min="9" max="19" width="4.875" style="346" customWidth="1"/>
    <col min="20" max="20" width="8.875" style="345" customWidth="1"/>
    <col min="21" max="16384" width="3.625" style="2"/>
  </cols>
  <sheetData>
    <row r="1" spans="1:20" s="1" customFormat="1" ht="52.5" x14ac:dyDescent="0.25">
      <c r="A1" s="129"/>
      <c r="B1" s="40" t="s">
        <v>0</v>
      </c>
      <c r="C1" s="41" t="s">
        <v>800</v>
      </c>
      <c r="D1" s="38" t="s">
        <v>1396</v>
      </c>
      <c r="E1" s="36"/>
      <c r="F1" s="36"/>
      <c r="G1" s="36"/>
      <c r="H1" s="327" t="s">
        <v>1547</v>
      </c>
      <c r="I1" s="328" t="s">
        <v>1548</v>
      </c>
      <c r="J1" s="328" t="s">
        <v>1549</v>
      </c>
      <c r="K1" s="328" t="s">
        <v>1550</v>
      </c>
      <c r="L1" s="328" t="s">
        <v>1551</v>
      </c>
      <c r="M1" s="328" t="s">
        <v>1552</v>
      </c>
      <c r="N1" s="328" t="s">
        <v>1553</v>
      </c>
      <c r="O1" s="328" t="s">
        <v>1554</v>
      </c>
      <c r="P1" s="328" t="s">
        <v>1555</v>
      </c>
      <c r="Q1" s="328" t="s">
        <v>1556</v>
      </c>
      <c r="R1" s="329" t="s">
        <v>1557</v>
      </c>
      <c r="S1" s="328" t="s">
        <v>1558</v>
      </c>
      <c r="T1" s="347" t="s">
        <v>1559</v>
      </c>
    </row>
    <row r="2" spans="1:20" ht="15.75" x14ac:dyDescent="0.25">
      <c r="B2" s="269" t="s">
        <v>621</v>
      </c>
      <c r="C2" s="270"/>
      <c r="D2" s="284"/>
      <c r="E2" s="284"/>
      <c r="F2" s="284"/>
      <c r="G2" s="284"/>
      <c r="H2" s="334"/>
      <c r="I2" s="335"/>
      <c r="J2" s="335"/>
      <c r="K2" s="335"/>
      <c r="L2" s="335"/>
      <c r="M2" s="335"/>
      <c r="N2" s="335"/>
      <c r="O2" s="335"/>
      <c r="P2" s="335"/>
      <c r="Q2" s="335"/>
      <c r="R2" s="336"/>
      <c r="S2" s="335"/>
      <c r="T2" s="335">
        <f t="shared" ref="T2:T47" si="0">SUM(H2:S2)</f>
        <v>0</v>
      </c>
    </row>
    <row r="3" spans="1:20" ht="25.5" x14ac:dyDescent="0.25">
      <c r="A3" s="131">
        <v>902</v>
      </c>
      <c r="B3" s="87" t="s">
        <v>625</v>
      </c>
      <c r="C3" s="90" t="s">
        <v>626</v>
      </c>
      <c r="D3" s="119" t="s">
        <v>1397</v>
      </c>
      <c r="E3" s="119">
        <v>250</v>
      </c>
      <c r="F3" s="119">
        <v>12.75</v>
      </c>
      <c r="G3" s="119">
        <f>SUM(F3/E3)</f>
        <v>5.0999999999999997E-2</v>
      </c>
      <c r="H3" s="337"/>
      <c r="I3" s="338"/>
      <c r="J3" s="338"/>
      <c r="K3" s="338"/>
      <c r="L3" s="338"/>
      <c r="M3" s="338"/>
      <c r="N3" s="338"/>
      <c r="O3" s="338"/>
      <c r="P3" s="338"/>
      <c r="Q3" s="338"/>
      <c r="R3" s="339"/>
      <c r="S3" s="338"/>
      <c r="T3" s="338">
        <f t="shared" si="0"/>
        <v>0</v>
      </c>
    </row>
    <row r="4" spans="1:20" ht="38.25" x14ac:dyDescent="0.25">
      <c r="A4" s="131">
        <v>903</v>
      </c>
      <c r="B4" s="90" t="s">
        <v>628</v>
      </c>
      <c r="C4" s="90" t="s">
        <v>629</v>
      </c>
      <c r="D4" s="119" t="s">
        <v>1397</v>
      </c>
      <c r="E4" s="119">
        <v>500</v>
      </c>
      <c r="F4" s="119">
        <v>12.67</v>
      </c>
      <c r="G4" s="119">
        <f t="shared" ref="G4:G15" si="1">SUM(F4/E4)</f>
        <v>2.5340000000000001E-2</v>
      </c>
      <c r="H4" s="337"/>
      <c r="I4" s="338"/>
      <c r="J4" s="338"/>
      <c r="K4" s="338"/>
      <c r="L4" s="338"/>
      <c r="M4" s="338"/>
      <c r="N4" s="338"/>
      <c r="O4" s="338"/>
      <c r="P4" s="338"/>
      <c r="Q4" s="338"/>
      <c r="R4" s="339"/>
      <c r="S4" s="338"/>
      <c r="T4" s="338">
        <f t="shared" si="0"/>
        <v>0</v>
      </c>
    </row>
    <row r="5" spans="1:20" ht="39" x14ac:dyDescent="0.25">
      <c r="A5" s="131">
        <v>907</v>
      </c>
      <c r="B5" s="90" t="s">
        <v>636</v>
      </c>
      <c r="C5" s="92" t="s">
        <v>801</v>
      </c>
      <c r="D5" s="119" t="s">
        <v>1399</v>
      </c>
      <c r="E5" s="119">
        <v>100</v>
      </c>
      <c r="F5" s="119">
        <v>16.489999999999998</v>
      </c>
      <c r="G5" s="119">
        <f t="shared" si="1"/>
        <v>0.16489999999999999</v>
      </c>
      <c r="H5" s="337"/>
      <c r="I5" s="338"/>
      <c r="J5" s="338"/>
      <c r="K5" s="338"/>
      <c r="L5" s="338"/>
      <c r="M5" s="338"/>
      <c r="N5" s="338"/>
      <c r="O5" s="338"/>
      <c r="P5" s="338"/>
      <c r="Q5" s="338"/>
      <c r="R5" s="339"/>
      <c r="S5" s="338"/>
      <c r="T5" s="338">
        <f t="shared" si="0"/>
        <v>0</v>
      </c>
    </row>
    <row r="6" spans="1:20" ht="39" x14ac:dyDescent="0.25">
      <c r="A6" s="131">
        <v>908</v>
      </c>
      <c r="B6" s="90" t="s">
        <v>636</v>
      </c>
      <c r="C6" s="92" t="s">
        <v>802</v>
      </c>
      <c r="D6" s="119" t="s">
        <v>1399</v>
      </c>
      <c r="E6" s="119">
        <v>100</v>
      </c>
      <c r="F6" s="119">
        <v>25.21</v>
      </c>
      <c r="G6" s="119">
        <f t="shared" si="1"/>
        <v>0.25209999999999999</v>
      </c>
      <c r="H6" s="337"/>
      <c r="I6" s="338"/>
      <c r="J6" s="338"/>
      <c r="K6" s="338"/>
      <c r="L6" s="338"/>
      <c r="M6" s="338"/>
      <c r="N6" s="338"/>
      <c r="O6" s="338"/>
      <c r="P6" s="338"/>
      <c r="Q6" s="338"/>
      <c r="R6" s="339"/>
      <c r="S6" s="338"/>
      <c r="T6" s="338">
        <f t="shared" si="0"/>
        <v>0</v>
      </c>
    </row>
    <row r="7" spans="1:20" ht="39" x14ac:dyDescent="0.25">
      <c r="A7" s="131">
        <v>909</v>
      </c>
      <c r="B7" s="90" t="s">
        <v>636</v>
      </c>
      <c r="C7" s="92" t="s">
        <v>803</v>
      </c>
      <c r="D7" s="119" t="s">
        <v>1399</v>
      </c>
      <c r="E7" s="119">
        <v>100</v>
      </c>
      <c r="F7" s="119">
        <v>25.75</v>
      </c>
      <c r="G7" s="119">
        <f t="shared" si="1"/>
        <v>0.25750000000000001</v>
      </c>
      <c r="H7" s="341"/>
      <c r="I7" s="338"/>
      <c r="J7" s="338"/>
      <c r="K7" s="338"/>
      <c r="L7" s="338"/>
      <c r="M7" s="338"/>
      <c r="N7" s="338"/>
      <c r="O7" s="338"/>
      <c r="P7" s="338"/>
      <c r="Q7" s="338"/>
      <c r="R7" s="339"/>
      <c r="S7" s="338"/>
      <c r="T7" s="338">
        <f t="shared" si="0"/>
        <v>0</v>
      </c>
    </row>
    <row r="8" spans="1:20" ht="38.25" x14ac:dyDescent="0.25">
      <c r="A8" s="131">
        <v>912</v>
      </c>
      <c r="B8" s="90" t="s">
        <v>642</v>
      </c>
      <c r="C8" s="90" t="s">
        <v>1531</v>
      </c>
      <c r="D8" s="119" t="s">
        <v>1398</v>
      </c>
      <c r="E8" s="119">
        <v>1000</v>
      </c>
      <c r="F8" s="119">
        <v>63.14</v>
      </c>
      <c r="G8" s="119">
        <f t="shared" si="1"/>
        <v>6.3140000000000002E-2</v>
      </c>
      <c r="H8" s="337"/>
      <c r="I8" s="338"/>
      <c r="J8" s="338"/>
      <c r="K8" s="338"/>
      <c r="L8" s="338"/>
      <c r="M8" s="338"/>
      <c r="N8" s="338"/>
      <c r="O8" s="338"/>
      <c r="P8" s="338"/>
      <c r="Q8" s="338"/>
      <c r="R8" s="339"/>
      <c r="S8" s="338"/>
      <c r="T8" s="338">
        <f t="shared" si="0"/>
        <v>0</v>
      </c>
    </row>
    <row r="9" spans="1:20" ht="38.25" x14ac:dyDescent="0.25">
      <c r="A9" s="131">
        <v>913</v>
      </c>
      <c r="B9" s="90" t="s">
        <v>643</v>
      </c>
      <c r="C9" s="90" t="s">
        <v>1532</v>
      </c>
      <c r="D9" s="119" t="s">
        <v>1398</v>
      </c>
      <c r="E9" s="119">
        <v>1000</v>
      </c>
      <c r="F9" s="119">
        <v>19.39</v>
      </c>
      <c r="G9" s="119">
        <f t="shared" si="1"/>
        <v>1.9390000000000001E-2</v>
      </c>
      <c r="H9" s="337"/>
      <c r="I9" s="338"/>
      <c r="J9" s="338"/>
      <c r="K9" s="338"/>
      <c r="L9" s="338"/>
      <c r="M9" s="338"/>
      <c r="N9" s="338"/>
      <c r="O9" s="338"/>
      <c r="P9" s="338"/>
      <c r="Q9" s="338"/>
      <c r="R9" s="339"/>
      <c r="S9" s="338"/>
      <c r="T9" s="338">
        <f t="shared" si="0"/>
        <v>0</v>
      </c>
    </row>
    <row r="10" spans="1:20" ht="15.75" x14ac:dyDescent="0.25">
      <c r="A10" s="131">
        <v>914</v>
      </c>
      <c r="B10" s="90" t="s">
        <v>644</v>
      </c>
      <c r="C10" s="90" t="s">
        <v>645</v>
      </c>
      <c r="D10" s="119" t="s">
        <v>1398</v>
      </c>
      <c r="E10" s="119">
        <v>1000</v>
      </c>
      <c r="F10" s="119">
        <v>36.700000000000003</v>
      </c>
      <c r="G10" s="119">
        <f t="shared" si="1"/>
        <v>3.6700000000000003E-2</v>
      </c>
      <c r="H10" s="337"/>
      <c r="I10" s="338"/>
      <c r="J10" s="338"/>
      <c r="K10" s="338"/>
      <c r="L10" s="338"/>
      <c r="M10" s="338"/>
      <c r="N10" s="338"/>
      <c r="O10" s="338"/>
      <c r="P10" s="338"/>
      <c r="Q10" s="338"/>
      <c r="R10" s="339"/>
      <c r="S10" s="338"/>
      <c r="T10" s="338">
        <f t="shared" si="0"/>
        <v>0</v>
      </c>
    </row>
    <row r="11" spans="1:20" ht="25.5" x14ac:dyDescent="0.25">
      <c r="A11" s="131">
        <v>915</v>
      </c>
      <c r="B11" s="90" t="s">
        <v>648</v>
      </c>
      <c r="C11" s="90" t="s">
        <v>649</v>
      </c>
      <c r="D11" s="119" t="s">
        <v>1398</v>
      </c>
      <c r="E11" s="119">
        <v>1000</v>
      </c>
      <c r="F11" s="119">
        <v>21.99</v>
      </c>
      <c r="G11" s="119">
        <f t="shared" si="1"/>
        <v>2.1989999999999999E-2</v>
      </c>
      <c r="H11" s="337"/>
      <c r="I11" s="338"/>
      <c r="J11" s="338"/>
      <c r="K11" s="338"/>
      <c r="L11" s="338"/>
      <c r="M11" s="338"/>
      <c r="N11" s="338"/>
      <c r="O11" s="338"/>
      <c r="P11" s="338"/>
      <c r="Q11" s="338"/>
      <c r="R11" s="339"/>
      <c r="S11" s="338"/>
      <c r="T11" s="338">
        <f t="shared" si="0"/>
        <v>0</v>
      </c>
    </row>
    <row r="12" spans="1:20" ht="38.25" x14ac:dyDescent="0.25">
      <c r="A12" s="131">
        <v>916</v>
      </c>
      <c r="B12" s="90" t="s">
        <v>652</v>
      </c>
      <c r="C12" s="90" t="s">
        <v>1533</v>
      </c>
      <c r="D12" s="119" t="s">
        <v>1398</v>
      </c>
      <c r="E12" s="119">
        <v>1000</v>
      </c>
      <c r="F12" s="119">
        <v>29.97</v>
      </c>
      <c r="G12" s="119">
        <f t="shared" si="1"/>
        <v>2.997E-2</v>
      </c>
      <c r="H12" s="337"/>
      <c r="I12" s="338"/>
      <c r="J12" s="338"/>
      <c r="K12" s="338"/>
      <c r="L12" s="338"/>
      <c r="M12" s="338"/>
      <c r="N12" s="338"/>
      <c r="O12" s="338"/>
      <c r="P12" s="338"/>
      <c r="Q12" s="338"/>
      <c r="R12" s="339"/>
      <c r="S12" s="338"/>
      <c r="T12" s="338">
        <f t="shared" si="0"/>
        <v>0</v>
      </c>
    </row>
    <row r="13" spans="1:20" ht="15.75" x14ac:dyDescent="0.25">
      <c r="A13" s="131">
        <v>917</v>
      </c>
      <c r="B13" s="90" t="s">
        <v>654</v>
      </c>
      <c r="C13" s="90" t="s">
        <v>655</v>
      </c>
      <c r="D13" s="119" t="s">
        <v>1398</v>
      </c>
      <c r="E13" s="119">
        <v>1000</v>
      </c>
      <c r="F13" s="119">
        <v>16</v>
      </c>
      <c r="G13" s="119">
        <f t="shared" si="1"/>
        <v>1.6E-2</v>
      </c>
      <c r="H13" s="337"/>
      <c r="I13" s="338"/>
      <c r="J13" s="338"/>
      <c r="K13" s="338"/>
      <c r="L13" s="338"/>
      <c r="M13" s="338"/>
      <c r="N13" s="338"/>
      <c r="O13" s="338"/>
      <c r="P13" s="338"/>
      <c r="Q13" s="338"/>
      <c r="R13" s="339"/>
      <c r="S13" s="338"/>
      <c r="T13" s="338">
        <f t="shared" si="0"/>
        <v>0</v>
      </c>
    </row>
    <row r="14" spans="1:20" ht="25.5" x14ac:dyDescent="0.25">
      <c r="A14" s="131">
        <v>918</v>
      </c>
      <c r="B14" s="90" t="s">
        <v>656</v>
      </c>
      <c r="C14" s="90" t="s">
        <v>657</v>
      </c>
      <c r="D14" s="119" t="s">
        <v>1398</v>
      </c>
      <c r="E14" s="119">
        <v>2500</v>
      </c>
      <c r="F14" s="119">
        <v>35</v>
      </c>
      <c r="G14" s="119">
        <f t="shared" si="1"/>
        <v>1.4E-2</v>
      </c>
      <c r="H14" s="337"/>
      <c r="I14" s="338"/>
      <c r="J14" s="338"/>
      <c r="K14" s="338"/>
      <c r="L14" s="338"/>
      <c r="M14" s="338"/>
      <c r="N14" s="338"/>
      <c r="O14" s="338"/>
      <c r="P14" s="338"/>
      <c r="Q14" s="338"/>
      <c r="R14" s="339"/>
      <c r="S14" s="338"/>
      <c r="T14" s="338">
        <f t="shared" si="0"/>
        <v>0</v>
      </c>
    </row>
    <row r="15" spans="1:20" ht="38.25" x14ac:dyDescent="0.25">
      <c r="A15" s="131">
        <v>919</v>
      </c>
      <c r="B15" s="90" t="s">
        <v>659</v>
      </c>
      <c r="C15" s="90" t="s">
        <v>1535</v>
      </c>
      <c r="D15" s="119" t="s">
        <v>1398</v>
      </c>
      <c r="E15" s="119">
        <v>2500</v>
      </c>
      <c r="F15" s="119">
        <v>27.25</v>
      </c>
      <c r="G15" s="119">
        <f t="shared" si="1"/>
        <v>1.09E-2</v>
      </c>
      <c r="H15" s="337"/>
      <c r="I15" s="338"/>
      <c r="J15" s="338"/>
      <c r="K15" s="338"/>
      <c r="L15" s="338"/>
      <c r="M15" s="338"/>
      <c r="N15" s="338"/>
      <c r="O15" s="338"/>
      <c r="P15" s="338"/>
      <c r="Q15" s="338"/>
      <c r="R15" s="339"/>
      <c r="S15" s="338"/>
      <c r="T15" s="338">
        <f t="shared" si="0"/>
        <v>0</v>
      </c>
    </row>
    <row r="16" spans="1:20" ht="39" x14ac:dyDescent="0.25">
      <c r="A16" s="131">
        <v>930</v>
      </c>
      <c r="B16" s="90" t="s">
        <v>682</v>
      </c>
      <c r="C16" s="95" t="s">
        <v>683</v>
      </c>
      <c r="D16" s="119" t="s">
        <v>1405</v>
      </c>
      <c r="E16" s="119">
        <v>960</v>
      </c>
      <c r="F16" s="119">
        <v>26.45</v>
      </c>
      <c r="G16" s="119">
        <f t="shared" ref="G16:G38" si="2">SUM(F16/E16)</f>
        <v>2.7552083333333331E-2</v>
      </c>
      <c r="H16" s="341"/>
      <c r="I16" s="351"/>
      <c r="J16" s="351"/>
      <c r="K16" s="351"/>
      <c r="L16" s="351"/>
      <c r="M16" s="351"/>
      <c r="N16" s="351"/>
      <c r="O16" s="351"/>
      <c r="P16" s="351"/>
      <c r="Q16" s="351"/>
      <c r="R16" s="352"/>
      <c r="S16" s="351"/>
      <c r="T16" s="351">
        <f t="shared" si="0"/>
        <v>0</v>
      </c>
    </row>
    <row r="17" spans="1:20" ht="26.25" x14ac:dyDescent="0.25">
      <c r="A17" s="131">
        <v>931</v>
      </c>
      <c r="B17" s="90" t="s">
        <v>685</v>
      </c>
      <c r="C17" s="95" t="s">
        <v>686</v>
      </c>
      <c r="D17" s="119" t="s">
        <v>1397</v>
      </c>
      <c r="E17" s="119">
        <v>10000</v>
      </c>
      <c r="F17" s="119">
        <v>45.3</v>
      </c>
      <c r="G17" s="119">
        <f t="shared" si="2"/>
        <v>4.5299999999999993E-3</v>
      </c>
      <c r="H17" s="337"/>
      <c r="I17" s="338"/>
      <c r="J17" s="338"/>
      <c r="K17" s="338"/>
      <c r="L17" s="338"/>
      <c r="M17" s="338"/>
      <c r="N17" s="338"/>
      <c r="O17" s="338"/>
      <c r="P17" s="338"/>
      <c r="Q17" s="338"/>
      <c r="R17" s="339"/>
      <c r="S17" s="338"/>
      <c r="T17" s="338">
        <f t="shared" si="0"/>
        <v>0</v>
      </c>
    </row>
    <row r="18" spans="1:20" ht="51.75" x14ac:dyDescent="0.25">
      <c r="A18" s="131">
        <v>932</v>
      </c>
      <c r="B18" s="87" t="s">
        <v>688</v>
      </c>
      <c r="C18" s="95" t="s">
        <v>1517</v>
      </c>
      <c r="D18" s="119" t="s">
        <v>1397</v>
      </c>
      <c r="E18" s="119">
        <v>1000</v>
      </c>
      <c r="F18" s="119">
        <v>20.7</v>
      </c>
      <c r="G18" s="119">
        <f t="shared" si="2"/>
        <v>2.07E-2</v>
      </c>
      <c r="H18" s="337"/>
      <c r="I18" s="338"/>
      <c r="J18" s="338"/>
      <c r="K18" s="338"/>
      <c r="L18" s="338"/>
      <c r="M18" s="338"/>
      <c r="N18" s="338"/>
      <c r="O18" s="338"/>
      <c r="P18" s="338"/>
      <c r="Q18" s="338"/>
      <c r="R18" s="339"/>
      <c r="S18" s="338"/>
      <c r="T18" s="338">
        <f t="shared" si="0"/>
        <v>0</v>
      </c>
    </row>
    <row r="19" spans="1:20" ht="64.5" x14ac:dyDescent="0.25">
      <c r="A19" s="131">
        <v>933</v>
      </c>
      <c r="B19" s="87" t="s">
        <v>689</v>
      </c>
      <c r="C19" s="95" t="s">
        <v>690</v>
      </c>
      <c r="D19" s="119" t="s">
        <v>1397</v>
      </c>
      <c r="E19" s="119">
        <v>12</v>
      </c>
      <c r="F19" s="119">
        <v>8.8000000000000007</v>
      </c>
      <c r="G19" s="119">
        <f t="shared" si="2"/>
        <v>0.73333333333333339</v>
      </c>
      <c r="H19" s="337"/>
      <c r="I19" s="338"/>
      <c r="J19" s="338"/>
      <c r="K19" s="338"/>
      <c r="L19" s="338"/>
      <c r="M19" s="338"/>
      <c r="N19" s="338"/>
      <c r="O19" s="338"/>
      <c r="P19" s="338"/>
      <c r="Q19" s="338"/>
      <c r="R19" s="339"/>
      <c r="S19" s="338"/>
      <c r="T19" s="338">
        <f t="shared" si="0"/>
        <v>0</v>
      </c>
    </row>
    <row r="20" spans="1:20" ht="25.5" x14ac:dyDescent="0.25">
      <c r="A20" s="131">
        <v>934</v>
      </c>
      <c r="B20" s="90" t="s">
        <v>692</v>
      </c>
      <c r="C20" s="90" t="s">
        <v>693</v>
      </c>
      <c r="D20" s="119" t="s">
        <v>1406</v>
      </c>
      <c r="E20" s="119">
        <v>500</v>
      </c>
      <c r="F20" s="119">
        <v>10.25</v>
      </c>
      <c r="G20" s="119">
        <f t="shared" si="2"/>
        <v>2.0500000000000001E-2</v>
      </c>
      <c r="H20" s="337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9">
        <f t="shared" si="0"/>
        <v>0</v>
      </c>
    </row>
    <row r="21" spans="1:20" ht="25.5" x14ac:dyDescent="0.25">
      <c r="A21" s="131">
        <v>935</v>
      </c>
      <c r="B21" s="87" t="s">
        <v>1518</v>
      </c>
      <c r="C21" s="90" t="s">
        <v>695</v>
      </c>
      <c r="D21" s="119" t="s">
        <v>1407</v>
      </c>
      <c r="E21" s="119">
        <v>6000</v>
      </c>
      <c r="F21" s="119">
        <v>52.16</v>
      </c>
      <c r="G21" s="119">
        <f t="shared" si="2"/>
        <v>8.6933333333333324E-3</v>
      </c>
      <c r="H21" s="348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39">
        <f t="shared" si="0"/>
        <v>0</v>
      </c>
    </row>
    <row r="22" spans="1:20" ht="39" x14ac:dyDescent="0.25">
      <c r="A22" s="131">
        <v>936</v>
      </c>
      <c r="B22" s="90" t="s">
        <v>1519</v>
      </c>
      <c r="C22" s="95" t="s">
        <v>697</v>
      </c>
      <c r="D22" s="119" t="s">
        <v>1407</v>
      </c>
      <c r="E22" s="119">
        <v>1</v>
      </c>
      <c r="F22" s="119">
        <v>3</v>
      </c>
      <c r="G22" s="119">
        <f t="shared" si="2"/>
        <v>3</v>
      </c>
      <c r="H22" s="348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39">
        <f t="shared" si="0"/>
        <v>0</v>
      </c>
    </row>
    <row r="23" spans="1:20" ht="25.5" x14ac:dyDescent="0.25">
      <c r="A23" s="131">
        <v>937</v>
      </c>
      <c r="B23" s="90" t="s">
        <v>698</v>
      </c>
      <c r="C23" s="90" t="s">
        <v>699</v>
      </c>
      <c r="D23" s="119" t="s">
        <v>1397</v>
      </c>
      <c r="E23" s="119">
        <v>100</v>
      </c>
      <c r="F23" s="119">
        <v>37.799999999999997</v>
      </c>
      <c r="G23" s="119">
        <f t="shared" si="2"/>
        <v>0.37799999999999995</v>
      </c>
      <c r="H23" s="348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39">
        <f t="shared" si="0"/>
        <v>0</v>
      </c>
    </row>
    <row r="24" spans="1:20" ht="25.5" x14ac:dyDescent="0.25">
      <c r="A24" s="131">
        <v>938</v>
      </c>
      <c r="B24" s="90" t="s">
        <v>701</v>
      </c>
      <c r="C24" s="90" t="s">
        <v>702</v>
      </c>
      <c r="D24" s="119" t="s">
        <v>1408</v>
      </c>
      <c r="E24" s="119">
        <v>1000</v>
      </c>
      <c r="F24" s="119">
        <v>28.6</v>
      </c>
      <c r="G24" s="119">
        <f t="shared" si="2"/>
        <v>2.86E-2</v>
      </c>
      <c r="H24" s="348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39">
        <f t="shared" si="0"/>
        <v>0</v>
      </c>
    </row>
    <row r="25" spans="1:20" ht="15.75" x14ac:dyDescent="0.25">
      <c r="A25" s="131">
        <v>939</v>
      </c>
      <c r="B25" s="90" t="s">
        <v>703</v>
      </c>
      <c r="C25" s="90" t="s">
        <v>704</v>
      </c>
      <c r="D25" s="119" t="s">
        <v>1409</v>
      </c>
      <c r="E25" s="119">
        <v>2500</v>
      </c>
      <c r="F25" s="119">
        <v>62</v>
      </c>
      <c r="G25" s="119">
        <f t="shared" si="2"/>
        <v>2.4799999999999999E-2</v>
      </c>
      <c r="H25" s="348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39">
        <f t="shared" si="0"/>
        <v>0</v>
      </c>
    </row>
    <row r="26" spans="1:20" ht="15.75" x14ac:dyDescent="0.25">
      <c r="A26" s="131">
        <v>940</v>
      </c>
      <c r="B26" s="90" t="s">
        <v>703</v>
      </c>
      <c r="C26" s="90" t="s">
        <v>706</v>
      </c>
      <c r="D26" s="119" t="s">
        <v>1409</v>
      </c>
      <c r="E26" s="119">
        <v>5000</v>
      </c>
      <c r="F26" s="119">
        <v>56.83</v>
      </c>
      <c r="G26" s="119">
        <f t="shared" si="2"/>
        <v>1.1365999999999999E-2</v>
      </c>
      <c r="H26" s="348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39">
        <f t="shared" si="0"/>
        <v>0</v>
      </c>
    </row>
    <row r="27" spans="1:20" ht="26.25" x14ac:dyDescent="0.25">
      <c r="A27" s="131">
        <v>941</v>
      </c>
      <c r="B27" s="90" t="s">
        <v>707</v>
      </c>
      <c r="C27" s="95" t="s">
        <v>708</v>
      </c>
      <c r="D27" s="119" t="s">
        <v>1410</v>
      </c>
      <c r="E27" s="119">
        <v>500</v>
      </c>
      <c r="F27" s="119">
        <v>15.1</v>
      </c>
      <c r="G27" s="119">
        <f t="shared" si="2"/>
        <v>3.0199999999999998E-2</v>
      </c>
      <c r="H27" s="348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39">
        <f t="shared" si="0"/>
        <v>0</v>
      </c>
    </row>
    <row r="28" spans="1:20" ht="25.5" x14ac:dyDescent="0.25">
      <c r="A28" s="131">
        <v>942</v>
      </c>
      <c r="B28" s="90" t="s">
        <v>707</v>
      </c>
      <c r="C28" s="90" t="s">
        <v>709</v>
      </c>
      <c r="D28" s="119" t="s">
        <v>1410</v>
      </c>
      <c r="E28" s="119">
        <v>1000</v>
      </c>
      <c r="F28" s="119">
        <v>17.100000000000001</v>
      </c>
      <c r="G28" s="119">
        <f t="shared" si="2"/>
        <v>1.7100000000000001E-2</v>
      </c>
      <c r="H28" s="348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39">
        <f t="shared" si="0"/>
        <v>0</v>
      </c>
    </row>
    <row r="29" spans="1:20" ht="15.75" x14ac:dyDescent="0.25">
      <c r="A29" s="131">
        <v>943</v>
      </c>
      <c r="B29" s="90" t="s">
        <v>711</v>
      </c>
      <c r="C29" s="90" t="s">
        <v>712</v>
      </c>
      <c r="D29" s="119" t="s">
        <v>1411</v>
      </c>
      <c r="E29" s="119">
        <v>2000</v>
      </c>
      <c r="F29" s="119">
        <v>6.4</v>
      </c>
      <c r="G29" s="119">
        <f t="shared" si="2"/>
        <v>3.2000000000000002E-3</v>
      </c>
      <c r="H29" s="348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39">
        <f t="shared" si="0"/>
        <v>0</v>
      </c>
    </row>
    <row r="30" spans="1:20" ht="39" x14ac:dyDescent="0.25">
      <c r="A30" s="131">
        <v>945</v>
      </c>
      <c r="B30" s="87" t="s">
        <v>713</v>
      </c>
      <c r="C30" s="95" t="s">
        <v>714</v>
      </c>
      <c r="D30" s="119" t="s">
        <v>1405</v>
      </c>
      <c r="E30" s="119">
        <v>960</v>
      </c>
      <c r="F30" s="119">
        <v>26.45</v>
      </c>
      <c r="G30" s="119">
        <f t="shared" si="2"/>
        <v>2.7552083333333331E-2</v>
      </c>
      <c r="H30" s="348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39">
        <f t="shared" si="0"/>
        <v>0</v>
      </c>
    </row>
    <row r="31" spans="1:20" ht="38.25" x14ac:dyDescent="0.25">
      <c r="A31" s="131">
        <v>946</v>
      </c>
      <c r="B31" s="87" t="s">
        <v>716</v>
      </c>
      <c r="C31" s="90" t="s">
        <v>717</v>
      </c>
      <c r="D31" s="119" t="s">
        <v>1410</v>
      </c>
      <c r="E31" s="119">
        <v>500</v>
      </c>
      <c r="F31" s="119">
        <v>18.82</v>
      </c>
      <c r="G31" s="119">
        <f t="shared" si="2"/>
        <v>3.764E-2</v>
      </c>
      <c r="H31" s="348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39">
        <f t="shared" si="0"/>
        <v>0</v>
      </c>
    </row>
    <row r="32" spans="1:20" ht="15.75" x14ac:dyDescent="0.25">
      <c r="A32" s="131">
        <v>947</v>
      </c>
      <c r="B32" s="87" t="s">
        <v>718</v>
      </c>
      <c r="C32" s="90" t="s">
        <v>719</v>
      </c>
      <c r="D32" s="119" t="s">
        <v>1412</v>
      </c>
      <c r="E32" s="119">
        <v>200</v>
      </c>
      <c r="F32" s="119">
        <v>16</v>
      </c>
      <c r="G32" s="119">
        <f t="shared" si="2"/>
        <v>0.08</v>
      </c>
      <c r="H32" s="348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39">
        <f t="shared" si="0"/>
        <v>0</v>
      </c>
    </row>
    <row r="33" spans="1:20" ht="26.25" x14ac:dyDescent="0.25">
      <c r="A33" s="131">
        <v>948</v>
      </c>
      <c r="B33" s="96" t="s">
        <v>721</v>
      </c>
      <c r="C33" s="97" t="s">
        <v>722</v>
      </c>
      <c r="D33" s="119" t="s">
        <v>1398</v>
      </c>
      <c r="E33" s="119">
        <v>200</v>
      </c>
      <c r="F33" s="119">
        <v>39.299999999999997</v>
      </c>
      <c r="G33" s="119">
        <f t="shared" si="2"/>
        <v>0.19649999999999998</v>
      </c>
      <c r="H33" s="348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39">
        <f t="shared" si="0"/>
        <v>0</v>
      </c>
    </row>
    <row r="34" spans="1:20" ht="26.25" x14ac:dyDescent="0.25">
      <c r="A34" s="131">
        <v>949</v>
      </c>
      <c r="B34" s="96" t="s">
        <v>721</v>
      </c>
      <c r="C34" s="97" t="s">
        <v>723</v>
      </c>
      <c r="D34" s="119" t="s">
        <v>1398</v>
      </c>
      <c r="E34" s="119">
        <v>500</v>
      </c>
      <c r="F34" s="119">
        <v>39.700000000000003</v>
      </c>
      <c r="G34" s="119">
        <f t="shared" si="2"/>
        <v>7.9400000000000012E-2</v>
      </c>
      <c r="H34" s="348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39">
        <f t="shared" si="0"/>
        <v>0</v>
      </c>
    </row>
    <row r="35" spans="1:20" ht="39" x14ac:dyDescent="0.25">
      <c r="A35" s="131">
        <v>950</v>
      </c>
      <c r="B35" s="96" t="s">
        <v>724</v>
      </c>
      <c r="C35" s="97" t="s">
        <v>1521</v>
      </c>
      <c r="D35" s="119" t="s">
        <v>1398</v>
      </c>
      <c r="E35" s="119">
        <v>500</v>
      </c>
      <c r="F35" s="119">
        <v>39.700000000000003</v>
      </c>
      <c r="G35" s="119">
        <f t="shared" si="2"/>
        <v>7.9400000000000012E-2</v>
      </c>
      <c r="H35" s="348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39">
        <f t="shared" si="0"/>
        <v>0</v>
      </c>
    </row>
    <row r="36" spans="1:20" ht="39" x14ac:dyDescent="0.25">
      <c r="A36" s="131">
        <v>951</v>
      </c>
      <c r="B36" s="96" t="s">
        <v>725</v>
      </c>
      <c r="C36" s="97" t="s">
        <v>726</v>
      </c>
      <c r="D36" s="119" t="s">
        <v>1405</v>
      </c>
      <c r="E36" s="119">
        <v>1000</v>
      </c>
      <c r="F36" s="119">
        <v>12.36</v>
      </c>
      <c r="G36" s="119">
        <f t="shared" si="2"/>
        <v>1.2359999999999999E-2</v>
      </c>
      <c r="H36" s="348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39">
        <f t="shared" si="0"/>
        <v>0</v>
      </c>
    </row>
    <row r="37" spans="1:20" ht="39" x14ac:dyDescent="0.25">
      <c r="A37" s="131">
        <v>952</v>
      </c>
      <c r="B37" s="96" t="s">
        <v>725</v>
      </c>
      <c r="C37" s="97" t="s">
        <v>728</v>
      </c>
      <c r="D37" s="119" t="s">
        <v>1405</v>
      </c>
      <c r="E37" s="119">
        <v>1000</v>
      </c>
      <c r="F37" s="119">
        <v>17.350000000000001</v>
      </c>
      <c r="G37" s="119">
        <f t="shared" si="2"/>
        <v>1.7350000000000001E-2</v>
      </c>
      <c r="H37" s="348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39">
        <f t="shared" si="0"/>
        <v>0</v>
      </c>
    </row>
    <row r="38" spans="1:20" ht="39" x14ac:dyDescent="0.25">
      <c r="A38" s="131">
        <v>953</v>
      </c>
      <c r="B38" s="96" t="s">
        <v>725</v>
      </c>
      <c r="C38" s="97" t="s">
        <v>729</v>
      </c>
      <c r="D38" s="119" t="s">
        <v>1405</v>
      </c>
      <c r="E38" s="119">
        <v>1000</v>
      </c>
      <c r="F38" s="119">
        <v>19.89</v>
      </c>
      <c r="G38" s="119">
        <f t="shared" si="2"/>
        <v>1.9890000000000001E-2</v>
      </c>
      <c r="H38" s="348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39">
        <f t="shared" si="0"/>
        <v>0</v>
      </c>
    </row>
    <row r="39" spans="1:20" ht="26.25" x14ac:dyDescent="0.25">
      <c r="A39" s="268"/>
      <c r="B39" s="272" t="s">
        <v>730</v>
      </c>
      <c r="C39" s="273" t="s">
        <v>1522</v>
      </c>
      <c r="D39" s="284"/>
      <c r="E39" s="284"/>
      <c r="F39" s="284"/>
      <c r="G39" s="284"/>
      <c r="H39" s="349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6">
        <f t="shared" si="0"/>
        <v>0</v>
      </c>
    </row>
    <row r="40" spans="1:20" ht="90" x14ac:dyDescent="0.25">
      <c r="A40" s="131">
        <v>1002</v>
      </c>
      <c r="B40" s="96" t="s">
        <v>734</v>
      </c>
      <c r="C40" s="95" t="s">
        <v>735</v>
      </c>
      <c r="D40" s="119" t="s">
        <v>1415</v>
      </c>
      <c r="E40" s="119" t="s">
        <v>1416</v>
      </c>
      <c r="F40" s="119">
        <v>28.32</v>
      </c>
      <c r="G40" s="119">
        <v>2.36</v>
      </c>
      <c r="H40" s="348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39">
        <f t="shared" si="0"/>
        <v>0</v>
      </c>
    </row>
    <row r="41" spans="1:20" ht="141" x14ac:dyDescent="0.25">
      <c r="A41" s="131">
        <v>1004</v>
      </c>
      <c r="B41" s="94" t="s">
        <v>734</v>
      </c>
      <c r="C41" s="95" t="s">
        <v>739</v>
      </c>
      <c r="D41" s="119" t="s">
        <v>1415</v>
      </c>
      <c r="E41" s="119" t="s">
        <v>1418</v>
      </c>
      <c r="F41" s="119">
        <v>60.36</v>
      </c>
      <c r="G41" s="119">
        <v>15.09</v>
      </c>
      <c r="H41" s="348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39">
        <f t="shared" si="0"/>
        <v>0</v>
      </c>
    </row>
    <row r="42" spans="1:20" ht="90" x14ac:dyDescent="0.25">
      <c r="A42" s="131">
        <v>1007</v>
      </c>
      <c r="B42" s="96" t="s">
        <v>745</v>
      </c>
      <c r="C42" s="95" t="s">
        <v>746</v>
      </c>
      <c r="D42" s="119" t="s">
        <v>1415</v>
      </c>
      <c r="E42" s="119" t="s">
        <v>1418</v>
      </c>
      <c r="F42" s="119">
        <v>37.24</v>
      </c>
      <c r="G42" s="119">
        <v>9.31</v>
      </c>
      <c r="H42" s="348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39">
        <f t="shared" si="0"/>
        <v>0</v>
      </c>
    </row>
    <row r="43" spans="1:20" ht="115.5" x14ac:dyDescent="0.25">
      <c r="A43" s="131">
        <v>1012</v>
      </c>
      <c r="B43" s="96" t="s">
        <v>755</v>
      </c>
      <c r="C43" s="95" t="s">
        <v>756</v>
      </c>
      <c r="D43" s="119" t="s">
        <v>1419</v>
      </c>
      <c r="E43" s="119" t="s">
        <v>1420</v>
      </c>
      <c r="F43" s="119">
        <v>25.8</v>
      </c>
      <c r="G43" s="119">
        <v>0.51600000000000001</v>
      </c>
      <c r="H43" s="348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39">
        <f t="shared" si="0"/>
        <v>0</v>
      </c>
    </row>
    <row r="44" spans="1:20" ht="15.75" x14ac:dyDescent="0.25">
      <c r="A44" s="268"/>
      <c r="B44" s="272" t="s">
        <v>762</v>
      </c>
      <c r="C44" s="283"/>
      <c r="D44" s="284"/>
      <c r="E44" s="284"/>
      <c r="F44" s="284"/>
      <c r="G44" s="284"/>
      <c r="H44" s="349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6">
        <f t="shared" si="0"/>
        <v>0</v>
      </c>
    </row>
    <row r="45" spans="1:20" ht="204.75" x14ac:dyDescent="0.25">
      <c r="A45" s="131">
        <v>2009</v>
      </c>
      <c r="B45" s="94" t="s">
        <v>785</v>
      </c>
      <c r="C45" s="95" t="s">
        <v>786</v>
      </c>
      <c r="D45" s="119" t="s">
        <v>1417</v>
      </c>
      <c r="E45" s="119" t="s">
        <v>1428</v>
      </c>
      <c r="F45" s="119">
        <v>65.3</v>
      </c>
      <c r="G45" s="119">
        <v>65.3</v>
      </c>
      <c r="H45" s="348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39">
        <f t="shared" si="0"/>
        <v>0</v>
      </c>
    </row>
    <row r="46" spans="1:20" ht="64.5" x14ac:dyDescent="0.25">
      <c r="A46" s="131">
        <v>2013</v>
      </c>
      <c r="B46" s="94" t="s">
        <v>795</v>
      </c>
      <c r="C46" s="95" t="s">
        <v>796</v>
      </c>
      <c r="D46" s="119" t="s">
        <v>1430</v>
      </c>
      <c r="E46" s="119" t="s">
        <v>1428</v>
      </c>
      <c r="F46" s="119">
        <v>63.28</v>
      </c>
      <c r="G46" s="119">
        <v>63.28</v>
      </c>
      <c r="H46" s="348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39">
        <f t="shared" si="0"/>
        <v>0</v>
      </c>
    </row>
    <row r="47" spans="1:20" ht="51.75" x14ac:dyDescent="0.25">
      <c r="A47" s="131">
        <v>2014</v>
      </c>
      <c r="B47" s="96" t="s">
        <v>797</v>
      </c>
      <c r="C47" s="95" t="s">
        <v>798</v>
      </c>
      <c r="D47" s="119" t="s">
        <v>1431</v>
      </c>
      <c r="E47" s="119" t="s">
        <v>1432</v>
      </c>
      <c r="F47" s="119">
        <v>41.88</v>
      </c>
      <c r="G47" s="119">
        <v>3.49</v>
      </c>
      <c r="H47" s="348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39">
        <f t="shared" si="0"/>
        <v>0</v>
      </c>
    </row>
    <row r="48" spans="1:20" ht="15.75" x14ac:dyDescent="0.25"/>
    <row r="49" spans="1:20" ht="15.75" x14ac:dyDescent="0.25"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</row>
    <row r="50" spans="1:20" ht="15.75" x14ac:dyDescent="0.25"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</row>
    <row r="51" spans="1:20" ht="15.75" x14ac:dyDescent="0.25"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</row>
    <row r="52" spans="1:20" ht="15.75" x14ac:dyDescent="0.25"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</row>
    <row r="53" spans="1:20" ht="15.75" x14ac:dyDescent="0.25"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</row>
    <row r="54" spans="1:20" ht="15.75" x14ac:dyDescent="0.25"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</row>
    <row r="55" spans="1:20" ht="15.75" x14ac:dyDescent="0.25"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</row>
    <row r="56" spans="1:20" ht="15.75" x14ac:dyDescent="0.25"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</row>
    <row r="57" spans="1:20" ht="15.75" x14ac:dyDescent="0.25">
      <c r="A57" s="2"/>
      <c r="B57" s="2"/>
      <c r="C57" s="2"/>
      <c r="D57" s="2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</row>
    <row r="58" spans="1:20" ht="15.75" x14ac:dyDescent="0.25">
      <c r="A58" s="2"/>
      <c r="B58" s="2"/>
      <c r="C58" s="2"/>
      <c r="D58" s="2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</row>
    <row r="59" spans="1:20" ht="15.75" x14ac:dyDescent="0.25">
      <c r="A59" s="2"/>
      <c r="B59" s="2"/>
      <c r="C59" s="2"/>
      <c r="D59" s="2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</row>
    <row r="60" spans="1:20" ht="15.75" x14ac:dyDescent="0.25">
      <c r="A60" s="2"/>
      <c r="B60" s="2"/>
      <c r="C60" s="2"/>
      <c r="D60" s="2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</row>
    <row r="61" spans="1:20" ht="15.75" x14ac:dyDescent="0.25">
      <c r="A61" s="2"/>
      <c r="B61" s="2"/>
      <c r="C61" s="2"/>
      <c r="D61" s="2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</row>
    <row r="62" spans="1:20" ht="15.75" x14ac:dyDescent="0.25">
      <c r="A62" s="2"/>
      <c r="B62" s="2"/>
      <c r="C62" s="2"/>
      <c r="D62" s="2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</row>
    <row r="63" spans="1:20" ht="15.75" x14ac:dyDescent="0.25">
      <c r="A63" s="2"/>
      <c r="B63" s="2"/>
      <c r="C63" s="2"/>
      <c r="D63" s="2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</row>
    <row r="64" spans="1:20" ht="15.75" x14ac:dyDescent="0.25">
      <c r="A64" s="2"/>
      <c r="B64" s="2"/>
      <c r="C64" s="2"/>
      <c r="D64" s="2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</row>
    <row r="65" spans="8:20" s="2" customFormat="1" ht="15.75" x14ac:dyDescent="0.25"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</row>
    <row r="66" spans="8:20" s="2" customFormat="1" ht="15.75" x14ac:dyDescent="0.25"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</row>
    <row r="67" spans="8:20" s="2" customFormat="1" ht="15.75" x14ac:dyDescent="0.25"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</row>
    <row r="68" spans="8:20" s="2" customFormat="1" ht="15.75" x14ac:dyDescent="0.25"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</row>
    <row r="69" spans="8:20" s="2" customFormat="1" ht="15.75" x14ac:dyDescent="0.25"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</row>
    <row r="70" spans="8:20" s="2" customFormat="1" ht="15.75" x14ac:dyDescent="0.25"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</row>
    <row r="71" spans="8:20" s="2" customFormat="1" ht="15.75" x14ac:dyDescent="0.25"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</row>
    <row r="72" spans="8:20" s="2" customFormat="1" ht="15.75" x14ac:dyDescent="0.25"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</row>
    <row r="73" spans="8:20" s="2" customFormat="1" ht="15.75" x14ac:dyDescent="0.25"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</row>
    <row r="74" spans="8:20" s="2" customFormat="1" ht="15.75" x14ac:dyDescent="0.25"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</row>
    <row r="75" spans="8:20" s="2" customFormat="1" ht="15.75" x14ac:dyDescent="0.25"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</row>
    <row r="76" spans="8:20" s="2" customFormat="1" ht="15.75" x14ac:dyDescent="0.25"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</row>
    <row r="77" spans="8:20" s="2" customFormat="1" ht="15.75" x14ac:dyDescent="0.25"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</row>
    <row r="78" spans="8:20" s="2" customFormat="1" ht="15.75" x14ac:dyDescent="0.25"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</row>
    <row r="79" spans="8:20" s="2" customFormat="1" ht="15.75" x14ac:dyDescent="0.25"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</row>
    <row r="80" spans="8:20" s="2" customFormat="1" ht="15.75" x14ac:dyDescent="0.25"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</row>
    <row r="81" spans="8:20" s="2" customFormat="1" ht="15.75" x14ac:dyDescent="0.25"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</row>
    <row r="82" spans="8:20" s="2" customFormat="1" ht="15.75" x14ac:dyDescent="0.25"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</row>
    <row r="83" spans="8:20" s="2" customFormat="1" ht="15.75" x14ac:dyDescent="0.25"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</row>
    <row r="84" spans="8:20" s="2" customFormat="1" ht="15.75" x14ac:dyDescent="0.25"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</row>
    <row r="85" spans="8:20" s="2" customFormat="1" ht="15.75" x14ac:dyDescent="0.25"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</row>
    <row r="86" spans="8:20" s="2" customFormat="1" ht="15.75" x14ac:dyDescent="0.25"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</row>
    <row r="87" spans="8:20" s="2" customFormat="1" ht="15.75" x14ac:dyDescent="0.25"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</row>
    <row r="88" spans="8:20" s="2" customFormat="1" ht="15.75" x14ac:dyDescent="0.25"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</row>
    <row r="89" spans="8:20" s="2" customFormat="1" ht="15.75" x14ac:dyDescent="0.25"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</row>
    <row r="90" spans="8:20" s="2" customFormat="1" ht="15.75" x14ac:dyDescent="0.25"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</row>
    <row r="91" spans="8:20" s="2" customFormat="1" ht="15.75" x14ac:dyDescent="0.25"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</row>
    <row r="92" spans="8:20" s="2" customFormat="1" ht="15.75" x14ac:dyDescent="0.25"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</row>
    <row r="93" spans="8:20" s="2" customFormat="1" ht="15.75" x14ac:dyDescent="0.25"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</row>
    <row r="94" spans="8:20" s="2" customFormat="1" ht="15.75" x14ac:dyDescent="0.25"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</row>
    <row r="95" spans="8:20" s="2" customFormat="1" ht="15.75" x14ac:dyDescent="0.25"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</row>
    <row r="96" spans="8:20" s="2" customFormat="1" ht="15.75" x14ac:dyDescent="0.25"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</row>
    <row r="97" spans="8:20" s="2" customFormat="1" ht="15.75" x14ac:dyDescent="0.25"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</row>
    <row r="98" spans="8:20" s="2" customFormat="1" ht="15.75" x14ac:dyDescent="0.25"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</row>
    <row r="99" spans="8:20" s="2" customFormat="1" ht="15.75" x14ac:dyDescent="0.25"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</row>
    <row r="100" spans="8:20" s="2" customFormat="1" ht="15.75" x14ac:dyDescent="0.25"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</row>
    <row r="101" spans="8:20" s="2" customFormat="1" ht="15.75" x14ac:dyDescent="0.25"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</row>
    <row r="102" spans="8:20" s="2" customFormat="1" ht="15.75" x14ac:dyDescent="0.25"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</row>
    <row r="103" spans="8:20" s="2" customFormat="1" ht="15.75" x14ac:dyDescent="0.25"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</row>
    <row r="104" spans="8:20" s="2" customFormat="1" ht="15.75" x14ac:dyDescent="0.25"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</row>
    <row r="105" spans="8:20" s="2" customFormat="1" ht="15.75" x14ac:dyDescent="0.25"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</row>
    <row r="106" spans="8:20" s="2" customFormat="1" ht="15.75" x14ac:dyDescent="0.25"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</row>
    <row r="107" spans="8:20" s="2" customFormat="1" ht="15.75" x14ac:dyDescent="0.25"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</row>
    <row r="108" spans="8:20" s="2" customFormat="1" ht="15.75" x14ac:dyDescent="0.25"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</row>
    <row r="109" spans="8:20" s="2" customFormat="1" ht="15.75" x14ac:dyDescent="0.25"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</row>
    <row r="110" spans="8:20" s="2" customFormat="1" ht="15.75" x14ac:dyDescent="0.25"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</row>
    <row r="111" spans="8:20" s="2" customFormat="1" ht="15.75" x14ac:dyDescent="0.25"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</row>
    <row r="112" spans="8:20" s="2" customFormat="1" ht="15.75" x14ac:dyDescent="0.25"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</row>
    <row r="113" spans="8:20" s="2" customFormat="1" ht="15.75" x14ac:dyDescent="0.25"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</row>
    <row r="114" spans="8:20" s="2" customFormat="1" ht="15.75" x14ac:dyDescent="0.25"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</row>
    <row r="115" spans="8:20" s="2" customFormat="1" ht="15.75" x14ac:dyDescent="0.25"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</row>
    <row r="116" spans="8:20" s="2" customFormat="1" ht="15.75" x14ac:dyDescent="0.25"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</row>
    <row r="117" spans="8:20" s="2" customFormat="1" ht="15.75" x14ac:dyDescent="0.25"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</row>
    <row r="118" spans="8:20" s="2" customFormat="1" ht="15.75" x14ac:dyDescent="0.25"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</row>
    <row r="119" spans="8:20" s="2" customFormat="1" ht="15.75" x14ac:dyDescent="0.25"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</row>
    <row r="120" spans="8:20" s="2" customFormat="1" ht="15.75" x14ac:dyDescent="0.25"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</row>
    <row r="121" spans="8:20" s="2" customFormat="1" ht="15.75" x14ac:dyDescent="0.25"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</row>
    <row r="122" spans="8:20" s="2" customFormat="1" ht="15.75" x14ac:dyDescent="0.25"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</row>
    <row r="123" spans="8:20" s="2" customFormat="1" ht="15.75" x14ac:dyDescent="0.25"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</row>
    <row r="124" spans="8:20" s="2" customFormat="1" ht="15.75" x14ac:dyDescent="0.25"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</row>
    <row r="125" spans="8:20" s="2" customFormat="1" ht="15.75" x14ac:dyDescent="0.25">
      <c r="H125" s="350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</row>
    <row r="126" spans="8:20" s="2" customFormat="1" ht="15.75" x14ac:dyDescent="0.25"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</row>
    <row r="127" spans="8:20" s="2" customFormat="1" ht="15.75" x14ac:dyDescent="0.25"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</row>
    <row r="128" spans="8:20" s="2" customFormat="1" ht="15.75" x14ac:dyDescent="0.25">
      <c r="H128" s="350"/>
      <c r="I128" s="350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</row>
    <row r="129" spans="8:20" s="2" customFormat="1" ht="15.75" x14ac:dyDescent="0.25"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</row>
    <row r="130" spans="8:20" s="2" customFormat="1" ht="15.75" x14ac:dyDescent="0.25"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</row>
    <row r="131" spans="8:20" s="2" customFormat="1" ht="15.75" x14ac:dyDescent="0.25"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</row>
    <row r="132" spans="8:20" s="2" customFormat="1" ht="15.75" x14ac:dyDescent="0.25"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</row>
    <row r="133" spans="8:20" s="2" customFormat="1" ht="15.75" x14ac:dyDescent="0.25">
      <c r="H133" s="350"/>
      <c r="I133" s="350"/>
      <c r="J133" s="350"/>
      <c r="K133" s="350"/>
      <c r="L133" s="350"/>
      <c r="M133" s="350"/>
      <c r="N133" s="350"/>
      <c r="O133" s="350"/>
      <c r="P133" s="350"/>
      <c r="Q133" s="350"/>
      <c r="R133" s="350"/>
      <c r="S133" s="350"/>
      <c r="T133" s="350"/>
    </row>
    <row r="134" spans="8:20" s="2" customFormat="1" ht="15.75" x14ac:dyDescent="0.25"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350"/>
      <c r="T134" s="350"/>
    </row>
    <row r="135" spans="8:20" s="2" customFormat="1" ht="15.75" x14ac:dyDescent="0.25"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  <c r="S135" s="350"/>
      <c r="T135" s="350"/>
    </row>
    <row r="136" spans="8:20" s="2" customFormat="1" ht="15.75" x14ac:dyDescent="0.25"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</row>
    <row r="137" spans="8:20" s="2" customFormat="1" ht="15.75" x14ac:dyDescent="0.25"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</row>
    <row r="138" spans="8:20" s="2" customFormat="1" ht="15.75" x14ac:dyDescent="0.25"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</row>
    <row r="139" spans="8:20" s="2" customFormat="1" ht="15.75" x14ac:dyDescent="0.25"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</row>
    <row r="140" spans="8:20" s="2" customFormat="1" ht="15.75" x14ac:dyDescent="0.25"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0"/>
    </row>
    <row r="141" spans="8:20" s="2" customFormat="1" ht="15.75" x14ac:dyDescent="0.25"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</row>
    <row r="142" spans="8:20" s="2" customFormat="1" ht="15.75" x14ac:dyDescent="0.25">
      <c r="H142" s="350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</row>
    <row r="143" spans="8:20" s="2" customFormat="1" ht="15.75" x14ac:dyDescent="0.25">
      <c r="H143" s="350"/>
      <c r="I143" s="350"/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0"/>
    </row>
    <row r="144" spans="8:20" s="2" customFormat="1" ht="15.75" x14ac:dyDescent="0.25">
      <c r="H144" s="350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</row>
    <row r="145" spans="8:20" s="2" customFormat="1" ht="15.75" x14ac:dyDescent="0.25"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</row>
    <row r="146" spans="8:20" s="2" customFormat="1" ht="15.75" x14ac:dyDescent="0.25"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</row>
    <row r="147" spans="8:20" s="2" customFormat="1" ht="15.75" x14ac:dyDescent="0.25"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</row>
    <row r="148" spans="8:20" s="2" customFormat="1" ht="15.75" x14ac:dyDescent="0.25"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</row>
    <row r="149" spans="8:20" s="2" customFormat="1" ht="15.75" x14ac:dyDescent="0.25"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</row>
    <row r="150" spans="8:20" s="2" customFormat="1" ht="15.75" x14ac:dyDescent="0.25">
      <c r="H150" s="350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</row>
    <row r="151" spans="8:20" s="2" customFormat="1" ht="15.75" x14ac:dyDescent="0.25"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</row>
    <row r="152" spans="8:20" s="2" customFormat="1" ht="15.75" x14ac:dyDescent="0.25">
      <c r="H152" s="350"/>
      <c r="I152" s="350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</row>
    <row r="153" spans="8:20" s="2" customFormat="1" ht="15.75" x14ac:dyDescent="0.25">
      <c r="H153" s="350"/>
      <c r="I153" s="350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</row>
    <row r="154" spans="8:20" s="2" customFormat="1" ht="15.75" x14ac:dyDescent="0.25">
      <c r="H154" s="350"/>
      <c r="I154" s="350"/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0"/>
    </row>
    <row r="155" spans="8:20" s="2" customFormat="1" ht="15.75" x14ac:dyDescent="0.25">
      <c r="H155" s="350"/>
      <c r="I155" s="350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</row>
    <row r="156" spans="8:20" s="2" customFormat="1" ht="15.75" x14ac:dyDescent="0.25">
      <c r="H156" s="350"/>
      <c r="I156" s="350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</row>
    <row r="157" spans="8:20" s="2" customFormat="1" ht="15.75" x14ac:dyDescent="0.25"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</row>
    <row r="158" spans="8:20" s="2" customFormat="1" ht="15.75" x14ac:dyDescent="0.25">
      <c r="H158" s="350"/>
      <c r="I158" s="350"/>
      <c r="J158" s="350"/>
      <c r="K158" s="350"/>
      <c r="L158" s="350"/>
      <c r="M158" s="350"/>
      <c r="N158" s="350"/>
      <c r="O158" s="350"/>
      <c r="P158" s="350"/>
      <c r="Q158" s="350"/>
      <c r="R158" s="350"/>
      <c r="S158" s="350"/>
      <c r="T158" s="350"/>
    </row>
    <row r="159" spans="8:20" s="2" customFormat="1" ht="15.75" x14ac:dyDescent="0.25">
      <c r="H159" s="350"/>
      <c r="I159" s="350"/>
      <c r="J159" s="350"/>
      <c r="K159" s="350"/>
      <c r="L159" s="350"/>
      <c r="M159" s="350"/>
      <c r="N159" s="350"/>
      <c r="O159" s="350"/>
      <c r="P159" s="350"/>
      <c r="Q159" s="350"/>
      <c r="R159" s="350"/>
      <c r="S159" s="350"/>
      <c r="T159" s="350"/>
    </row>
    <row r="160" spans="8:20" s="2" customFormat="1" ht="15.75" x14ac:dyDescent="0.25">
      <c r="H160" s="350"/>
      <c r="I160" s="350"/>
      <c r="J160" s="350"/>
      <c r="K160" s="350"/>
      <c r="L160" s="350"/>
      <c r="M160" s="350"/>
      <c r="N160" s="350"/>
      <c r="O160" s="350"/>
      <c r="P160" s="350"/>
      <c r="Q160" s="350"/>
      <c r="R160" s="350"/>
      <c r="S160" s="350"/>
      <c r="T160" s="350"/>
    </row>
    <row r="161" spans="8:20" s="2" customFormat="1" ht="15.75" x14ac:dyDescent="0.25">
      <c r="H161" s="350"/>
      <c r="I161" s="350"/>
      <c r="J161" s="350"/>
      <c r="K161" s="350"/>
      <c r="L161" s="350"/>
      <c r="M161" s="350"/>
      <c r="N161" s="350"/>
      <c r="O161" s="350"/>
      <c r="P161" s="350"/>
      <c r="Q161" s="350"/>
      <c r="R161" s="350"/>
      <c r="S161" s="350"/>
      <c r="T161" s="350"/>
    </row>
    <row r="162" spans="8:20" s="2" customFormat="1" ht="15.75" x14ac:dyDescent="0.25">
      <c r="H162" s="350"/>
      <c r="I162" s="350"/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</row>
    <row r="163" spans="8:20" s="2" customFormat="1" ht="15.75" x14ac:dyDescent="0.25">
      <c r="H163" s="350"/>
      <c r="I163" s="350"/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</row>
    <row r="164" spans="8:20" s="2" customFormat="1" ht="15.75" x14ac:dyDescent="0.25">
      <c r="H164" s="350"/>
      <c r="I164" s="350"/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</row>
    <row r="165" spans="8:20" s="2" customFormat="1" ht="15.75" x14ac:dyDescent="0.25">
      <c r="H165" s="350"/>
      <c r="I165" s="350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</row>
    <row r="166" spans="8:20" s="2" customFormat="1" ht="15.75" x14ac:dyDescent="0.25">
      <c r="H166" s="350"/>
      <c r="I166" s="350"/>
      <c r="J166" s="350"/>
      <c r="K166" s="350"/>
      <c r="L166" s="350"/>
      <c r="M166" s="350"/>
      <c r="N166" s="350"/>
      <c r="O166" s="350"/>
      <c r="P166" s="350"/>
      <c r="Q166" s="350"/>
      <c r="R166" s="350"/>
      <c r="S166" s="350"/>
      <c r="T166" s="350"/>
    </row>
    <row r="167" spans="8:20" s="2" customFormat="1" ht="15.75" x14ac:dyDescent="0.25">
      <c r="H167" s="350"/>
      <c r="I167" s="350"/>
      <c r="J167" s="350"/>
      <c r="K167" s="350"/>
      <c r="L167" s="350"/>
      <c r="M167" s="350"/>
      <c r="N167" s="350"/>
      <c r="O167" s="350"/>
      <c r="P167" s="350"/>
      <c r="Q167" s="350"/>
      <c r="R167" s="350"/>
      <c r="S167" s="350"/>
      <c r="T167" s="350"/>
    </row>
    <row r="168" spans="8:20" s="2" customFormat="1" ht="15.75" x14ac:dyDescent="0.25">
      <c r="H168" s="350"/>
      <c r="I168" s="350"/>
      <c r="J168" s="350"/>
      <c r="K168" s="350"/>
      <c r="L168" s="350"/>
      <c r="M168" s="350"/>
      <c r="N168" s="350"/>
      <c r="O168" s="350"/>
      <c r="P168" s="350"/>
      <c r="Q168" s="350"/>
      <c r="R168" s="350"/>
      <c r="S168" s="350"/>
      <c r="T168" s="350"/>
    </row>
    <row r="169" spans="8:20" s="2" customFormat="1" ht="15.75" x14ac:dyDescent="0.25">
      <c r="H169" s="350"/>
      <c r="I169" s="350"/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0"/>
    </row>
    <row r="170" spans="8:20" s="2" customFormat="1" ht="15.75" x14ac:dyDescent="0.25">
      <c r="H170" s="350"/>
      <c r="I170" s="350"/>
      <c r="J170" s="350"/>
      <c r="K170" s="350"/>
      <c r="L170" s="350"/>
      <c r="M170" s="350"/>
      <c r="N170" s="350"/>
      <c r="O170" s="350"/>
      <c r="P170" s="350"/>
      <c r="Q170" s="350"/>
      <c r="R170" s="350"/>
      <c r="S170" s="350"/>
      <c r="T170" s="350"/>
    </row>
    <row r="171" spans="8:20" s="2" customFormat="1" ht="15.75" x14ac:dyDescent="0.25">
      <c r="H171" s="350"/>
      <c r="I171" s="350"/>
      <c r="J171" s="350"/>
      <c r="K171" s="350"/>
      <c r="L171" s="350"/>
      <c r="M171" s="350"/>
      <c r="N171" s="350"/>
      <c r="O171" s="350"/>
      <c r="P171" s="350"/>
      <c r="Q171" s="350"/>
      <c r="R171" s="350"/>
      <c r="S171" s="350"/>
      <c r="T171" s="350"/>
    </row>
    <row r="172" spans="8:20" s="2" customFormat="1" ht="15.75" x14ac:dyDescent="0.25">
      <c r="H172" s="350"/>
      <c r="I172" s="350"/>
      <c r="J172" s="350"/>
      <c r="K172" s="350"/>
      <c r="L172" s="350"/>
      <c r="M172" s="350"/>
      <c r="N172" s="350"/>
      <c r="O172" s="350"/>
      <c r="P172" s="350"/>
      <c r="Q172" s="350"/>
      <c r="R172" s="350"/>
      <c r="S172" s="350"/>
      <c r="T172" s="350"/>
    </row>
    <row r="173" spans="8:20" s="2" customFormat="1" ht="15.75" x14ac:dyDescent="0.25">
      <c r="H173" s="350"/>
      <c r="I173" s="350"/>
      <c r="J173" s="350"/>
      <c r="K173" s="350"/>
      <c r="L173" s="350"/>
      <c r="M173" s="350"/>
      <c r="N173" s="350"/>
      <c r="O173" s="350"/>
      <c r="P173" s="350"/>
      <c r="Q173" s="350"/>
      <c r="R173" s="350"/>
      <c r="S173" s="350"/>
      <c r="T173" s="350"/>
    </row>
    <row r="174" spans="8:20" s="2" customFormat="1" ht="15.75" x14ac:dyDescent="0.25">
      <c r="H174" s="350"/>
      <c r="I174" s="350"/>
      <c r="J174" s="350"/>
      <c r="K174" s="350"/>
      <c r="L174" s="350"/>
      <c r="M174" s="350"/>
      <c r="N174" s="350"/>
      <c r="O174" s="350"/>
      <c r="P174" s="350"/>
      <c r="Q174" s="350"/>
      <c r="R174" s="350"/>
      <c r="S174" s="350"/>
      <c r="T174" s="350"/>
    </row>
    <row r="175" spans="8:20" s="2" customFormat="1" ht="15.75" x14ac:dyDescent="0.25"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</row>
    <row r="176" spans="8:20" s="2" customFormat="1" ht="15.75" x14ac:dyDescent="0.25">
      <c r="H176" s="350"/>
      <c r="I176" s="350"/>
      <c r="J176" s="350"/>
      <c r="K176" s="350"/>
      <c r="L176" s="350"/>
      <c r="M176" s="350"/>
      <c r="N176" s="350"/>
      <c r="O176" s="350"/>
      <c r="P176" s="350"/>
      <c r="Q176" s="350"/>
      <c r="R176" s="350"/>
      <c r="S176" s="350"/>
      <c r="T176" s="350"/>
    </row>
    <row r="177" spans="8:20" s="2" customFormat="1" ht="15.75" x14ac:dyDescent="0.25">
      <c r="H177" s="350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0"/>
    </row>
    <row r="178" spans="8:20" s="2" customFormat="1" ht="15.75" x14ac:dyDescent="0.25">
      <c r="H178" s="350"/>
      <c r="I178" s="350"/>
      <c r="J178" s="350"/>
      <c r="K178" s="350"/>
      <c r="L178" s="350"/>
      <c r="M178" s="350"/>
      <c r="N178" s="350"/>
      <c r="O178" s="350"/>
      <c r="P178" s="350"/>
      <c r="Q178" s="350"/>
      <c r="R178" s="350"/>
      <c r="S178" s="350"/>
      <c r="T178" s="350"/>
    </row>
    <row r="179" spans="8:20" s="2" customFormat="1" ht="15.75" x14ac:dyDescent="0.25">
      <c r="H179" s="350"/>
      <c r="I179" s="350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0"/>
    </row>
    <row r="180" spans="8:20" s="2" customFormat="1" ht="15.75" x14ac:dyDescent="0.25">
      <c r="H180" s="350"/>
      <c r="I180" s="350"/>
      <c r="J180" s="350"/>
      <c r="K180" s="350"/>
      <c r="L180" s="350"/>
      <c r="M180" s="350"/>
      <c r="N180" s="350"/>
      <c r="O180" s="350"/>
      <c r="P180" s="350"/>
      <c r="Q180" s="350"/>
      <c r="R180" s="350"/>
      <c r="S180" s="350"/>
      <c r="T180" s="350"/>
    </row>
    <row r="181" spans="8:20" s="2" customFormat="1" ht="15.75" x14ac:dyDescent="0.25"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</row>
    <row r="182" spans="8:20" s="2" customFormat="1" ht="15.75" x14ac:dyDescent="0.25"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</row>
    <row r="183" spans="8:20" s="2" customFormat="1" ht="15.75" x14ac:dyDescent="0.25">
      <c r="H183" s="350"/>
      <c r="I183" s="350"/>
      <c r="J183" s="350"/>
      <c r="K183" s="350"/>
      <c r="L183" s="350"/>
      <c r="M183" s="350"/>
      <c r="N183" s="350"/>
      <c r="O183" s="350"/>
      <c r="P183" s="350"/>
      <c r="Q183" s="350"/>
      <c r="R183" s="350"/>
      <c r="S183" s="350"/>
      <c r="T183" s="350"/>
    </row>
    <row r="184" spans="8:20" s="2" customFormat="1" ht="15.75" x14ac:dyDescent="0.25">
      <c r="H184" s="350"/>
      <c r="I184" s="350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</row>
    <row r="185" spans="8:20" s="2" customFormat="1" ht="15.75" x14ac:dyDescent="0.25">
      <c r="H185" s="350"/>
      <c r="I185" s="350"/>
      <c r="J185" s="350"/>
      <c r="K185" s="350"/>
      <c r="L185" s="350"/>
      <c r="M185" s="350"/>
      <c r="N185" s="350"/>
      <c r="O185" s="350"/>
      <c r="P185" s="350"/>
      <c r="Q185" s="350"/>
      <c r="R185" s="350"/>
      <c r="S185" s="350"/>
      <c r="T185" s="350"/>
    </row>
    <row r="186" spans="8:20" s="2" customFormat="1" ht="15.75" x14ac:dyDescent="0.25"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</row>
    <row r="187" spans="8:20" s="2" customFormat="1" ht="15.75" x14ac:dyDescent="0.25">
      <c r="H187" s="350"/>
      <c r="I187" s="350"/>
      <c r="J187" s="350"/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</row>
    <row r="188" spans="8:20" s="2" customFormat="1" ht="15.75" x14ac:dyDescent="0.25">
      <c r="H188" s="350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0"/>
    </row>
    <row r="189" spans="8:20" s="2" customFormat="1" ht="15.75" x14ac:dyDescent="0.25">
      <c r="H189" s="350"/>
      <c r="I189" s="350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</row>
    <row r="190" spans="8:20" s="2" customFormat="1" ht="15.75" x14ac:dyDescent="0.25"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</row>
    <row r="191" spans="8:20" s="2" customFormat="1" ht="15.75" x14ac:dyDescent="0.25">
      <c r="H191" s="350"/>
      <c r="I191" s="350"/>
      <c r="J191" s="350"/>
      <c r="K191" s="350"/>
      <c r="L191" s="350"/>
      <c r="M191" s="350"/>
      <c r="N191" s="350"/>
      <c r="O191" s="350"/>
      <c r="P191" s="350"/>
      <c r="Q191" s="350"/>
      <c r="R191" s="350"/>
      <c r="S191" s="350"/>
      <c r="T191" s="350"/>
    </row>
    <row r="192" spans="8:20" s="2" customFormat="1" ht="15.75" x14ac:dyDescent="0.25">
      <c r="H192" s="350"/>
      <c r="I192" s="350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</row>
    <row r="193" spans="8:20" s="2" customFormat="1" ht="15.75" x14ac:dyDescent="0.25"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</row>
    <row r="194" spans="8:20" s="2" customFormat="1" ht="15.75" x14ac:dyDescent="0.25">
      <c r="H194" s="350"/>
      <c r="I194" s="350"/>
      <c r="J194" s="350"/>
      <c r="K194" s="350"/>
      <c r="L194" s="350"/>
      <c r="M194" s="350"/>
      <c r="N194" s="350"/>
      <c r="O194" s="350"/>
      <c r="P194" s="350"/>
      <c r="Q194" s="350"/>
      <c r="R194" s="350"/>
      <c r="S194" s="350"/>
      <c r="T194" s="350"/>
    </row>
    <row r="195" spans="8:20" s="2" customFormat="1" ht="15.75" x14ac:dyDescent="0.25">
      <c r="H195" s="350"/>
      <c r="I195" s="350"/>
      <c r="J195" s="350"/>
      <c r="K195" s="350"/>
      <c r="L195" s="350"/>
      <c r="M195" s="350"/>
      <c r="N195" s="350"/>
      <c r="O195" s="350"/>
      <c r="P195" s="350"/>
      <c r="Q195" s="350"/>
      <c r="R195" s="350"/>
      <c r="S195" s="350"/>
      <c r="T195" s="350"/>
    </row>
    <row r="196" spans="8:20" s="2" customFormat="1" ht="15.75" x14ac:dyDescent="0.25">
      <c r="H196" s="350"/>
      <c r="I196" s="350"/>
      <c r="J196" s="350"/>
      <c r="K196" s="350"/>
      <c r="L196" s="350"/>
      <c r="M196" s="350"/>
      <c r="N196" s="350"/>
      <c r="O196" s="350"/>
      <c r="P196" s="350"/>
      <c r="Q196" s="350"/>
      <c r="R196" s="350"/>
      <c r="S196" s="350"/>
      <c r="T196" s="350"/>
    </row>
    <row r="197" spans="8:20" s="2" customFormat="1" ht="15.75" x14ac:dyDescent="0.25">
      <c r="H197" s="350"/>
      <c r="I197" s="350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</row>
    <row r="198" spans="8:20" s="2" customFormat="1" ht="15.75" x14ac:dyDescent="0.25">
      <c r="H198" s="350"/>
      <c r="I198" s="350"/>
      <c r="J198" s="350"/>
      <c r="K198" s="350"/>
      <c r="L198" s="350"/>
      <c r="M198" s="350"/>
      <c r="N198" s="350"/>
      <c r="O198" s="350"/>
      <c r="P198" s="350"/>
      <c r="Q198" s="350"/>
      <c r="R198" s="350"/>
      <c r="S198" s="350"/>
      <c r="T198" s="350"/>
    </row>
    <row r="199" spans="8:20" s="2" customFormat="1" ht="15.75" x14ac:dyDescent="0.25">
      <c r="H199" s="350"/>
      <c r="I199" s="350"/>
      <c r="J199" s="350"/>
      <c r="K199" s="350"/>
      <c r="L199" s="350"/>
      <c r="M199" s="350"/>
      <c r="N199" s="350"/>
      <c r="O199" s="350"/>
      <c r="P199" s="350"/>
      <c r="Q199" s="350"/>
      <c r="R199" s="350"/>
      <c r="S199" s="350"/>
      <c r="T199" s="350"/>
    </row>
    <row r="200" spans="8:20" s="2" customFormat="1" ht="15.75" x14ac:dyDescent="0.25">
      <c r="H200" s="350"/>
      <c r="I200" s="350"/>
      <c r="J200" s="350"/>
      <c r="K200" s="350"/>
      <c r="L200" s="350"/>
      <c r="M200" s="350"/>
      <c r="N200" s="350"/>
      <c r="O200" s="350"/>
      <c r="P200" s="350"/>
      <c r="Q200" s="350"/>
      <c r="R200" s="350"/>
      <c r="S200" s="350"/>
      <c r="T200" s="350"/>
    </row>
    <row r="201" spans="8:20" s="2" customFormat="1" ht="15.75" x14ac:dyDescent="0.25">
      <c r="H201" s="350"/>
      <c r="I201" s="350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</row>
    <row r="202" spans="8:20" s="2" customFormat="1" ht="15.75" x14ac:dyDescent="0.25">
      <c r="H202" s="350"/>
      <c r="I202" s="350"/>
      <c r="J202" s="350"/>
      <c r="K202" s="350"/>
      <c r="L202" s="350"/>
      <c r="M202" s="350"/>
      <c r="N202" s="350"/>
      <c r="O202" s="350"/>
      <c r="P202" s="350"/>
      <c r="Q202" s="350"/>
      <c r="R202" s="350"/>
      <c r="S202" s="350"/>
      <c r="T202" s="350"/>
    </row>
    <row r="203" spans="8:20" s="2" customFormat="1" ht="15.75" x14ac:dyDescent="0.25">
      <c r="H203" s="350"/>
      <c r="I203" s="350"/>
      <c r="J203" s="350"/>
      <c r="K203" s="350"/>
      <c r="L203" s="350"/>
      <c r="M203" s="350"/>
      <c r="N203" s="350"/>
      <c r="O203" s="350"/>
      <c r="P203" s="350"/>
      <c r="Q203" s="350"/>
      <c r="R203" s="350"/>
      <c r="S203" s="350"/>
      <c r="T203" s="350"/>
    </row>
    <row r="204" spans="8:20" s="2" customFormat="1" ht="15.75" x14ac:dyDescent="0.25">
      <c r="H204" s="350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</row>
    <row r="205" spans="8:20" s="2" customFormat="1" ht="15.75" x14ac:dyDescent="0.25">
      <c r="H205" s="350"/>
      <c r="I205" s="350"/>
      <c r="J205" s="350"/>
      <c r="K205" s="350"/>
      <c r="L205" s="350"/>
      <c r="M205" s="350"/>
      <c r="N205" s="350"/>
      <c r="O205" s="350"/>
      <c r="P205" s="350"/>
      <c r="Q205" s="350"/>
      <c r="R205" s="350"/>
      <c r="S205" s="350"/>
      <c r="T205" s="350"/>
    </row>
    <row r="206" spans="8:20" s="2" customFormat="1" ht="15.75" x14ac:dyDescent="0.25">
      <c r="H206" s="350"/>
      <c r="I206" s="350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</row>
    <row r="207" spans="8:20" s="2" customFormat="1" ht="15.75" x14ac:dyDescent="0.25">
      <c r="H207" s="350"/>
      <c r="I207" s="350"/>
      <c r="J207" s="350"/>
      <c r="K207" s="350"/>
      <c r="L207" s="350"/>
      <c r="M207" s="350"/>
      <c r="N207" s="350"/>
      <c r="O207" s="350"/>
      <c r="P207" s="350"/>
      <c r="Q207" s="350"/>
      <c r="R207" s="350"/>
      <c r="S207" s="350"/>
      <c r="T207" s="350"/>
    </row>
    <row r="208" spans="8:20" s="2" customFormat="1" ht="15.75" x14ac:dyDescent="0.25">
      <c r="H208" s="350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</row>
    <row r="209" spans="8:20" s="2" customFormat="1" ht="15.75" x14ac:dyDescent="0.25">
      <c r="H209" s="350"/>
      <c r="I209" s="350"/>
      <c r="J209" s="350"/>
      <c r="K209" s="350"/>
      <c r="L209" s="350"/>
      <c r="M209" s="350"/>
      <c r="N209" s="350"/>
      <c r="O209" s="350"/>
      <c r="P209" s="350"/>
      <c r="Q209" s="350"/>
      <c r="R209" s="350"/>
      <c r="S209" s="350"/>
      <c r="T209" s="350"/>
    </row>
    <row r="210" spans="8:20" s="2" customFormat="1" ht="15.75" x14ac:dyDescent="0.25">
      <c r="H210" s="350"/>
      <c r="I210" s="350"/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0"/>
    </row>
    <row r="211" spans="8:20" s="2" customFormat="1" ht="15.75" x14ac:dyDescent="0.25">
      <c r="H211" s="350"/>
      <c r="I211" s="350"/>
      <c r="J211" s="350"/>
      <c r="K211" s="350"/>
      <c r="L211" s="350"/>
      <c r="M211" s="350"/>
      <c r="N211" s="350"/>
      <c r="O211" s="350"/>
      <c r="P211" s="350"/>
      <c r="Q211" s="350"/>
      <c r="R211" s="350"/>
      <c r="S211" s="350"/>
      <c r="T211" s="350"/>
    </row>
    <row r="212" spans="8:20" s="2" customFormat="1" ht="15.75" x14ac:dyDescent="0.25">
      <c r="H212" s="350"/>
      <c r="I212" s="350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</row>
    <row r="213" spans="8:20" s="2" customFormat="1" ht="15.75" x14ac:dyDescent="0.25">
      <c r="H213" s="350"/>
      <c r="I213" s="350"/>
      <c r="J213" s="350"/>
      <c r="K213" s="350"/>
      <c r="L213" s="350"/>
      <c r="M213" s="350"/>
      <c r="N213" s="350"/>
      <c r="O213" s="350"/>
      <c r="P213" s="350"/>
      <c r="Q213" s="350"/>
      <c r="R213" s="350"/>
      <c r="S213" s="350"/>
      <c r="T213" s="350"/>
    </row>
    <row r="214" spans="8:20" s="2" customFormat="1" ht="15.75" x14ac:dyDescent="0.25">
      <c r="H214" s="350"/>
      <c r="I214" s="350"/>
      <c r="J214" s="350"/>
      <c r="K214" s="350"/>
      <c r="L214" s="350"/>
      <c r="M214" s="350"/>
      <c r="N214" s="350"/>
      <c r="O214" s="350"/>
      <c r="P214" s="350"/>
      <c r="Q214" s="350"/>
      <c r="R214" s="350"/>
      <c r="S214" s="350"/>
      <c r="T214" s="350"/>
    </row>
    <row r="215" spans="8:20" s="2" customFormat="1" ht="15.75" x14ac:dyDescent="0.25">
      <c r="H215" s="350"/>
      <c r="I215" s="350"/>
      <c r="J215" s="350"/>
      <c r="K215" s="350"/>
      <c r="L215" s="350"/>
      <c r="M215" s="350"/>
      <c r="N215" s="350"/>
      <c r="O215" s="350"/>
      <c r="P215" s="350"/>
      <c r="Q215" s="350"/>
      <c r="R215" s="350"/>
      <c r="S215" s="350"/>
      <c r="T215" s="350"/>
    </row>
    <row r="216" spans="8:20" s="2" customFormat="1" ht="15.75" x14ac:dyDescent="0.25">
      <c r="H216" s="350"/>
      <c r="I216" s="350"/>
      <c r="J216" s="350"/>
      <c r="K216" s="350"/>
      <c r="L216" s="350"/>
      <c r="M216" s="350"/>
      <c r="N216" s="350"/>
      <c r="O216" s="350"/>
      <c r="P216" s="350"/>
      <c r="Q216" s="350"/>
      <c r="R216" s="350"/>
      <c r="S216" s="350"/>
      <c r="T216" s="350"/>
    </row>
    <row r="217" spans="8:20" s="2" customFormat="1" ht="15.75" x14ac:dyDescent="0.25">
      <c r="H217" s="350"/>
      <c r="I217" s="350"/>
      <c r="J217" s="350"/>
      <c r="K217" s="350"/>
      <c r="L217" s="350"/>
      <c r="M217" s="350"/>
      <c r="N217" s="350"/>
      <c r="O217" s="350"/>
      <c r="P217" s="350"/>
      <c r="Q217" s="350"/>
      <c r="R217" s="350"/>
      <c r="S217" s="350"/>
      <c r="T217" s="350"/>
    </row>
    <row r="218" spans="8:20" s="2" customFormat="1" ht="15.75" x14ac:dyDescent="0.25">
      <c r="H218" s="350"/>
      <c r="I218" s="350"/>
      <c r="J218" s="350"/>
      <c r="K218" s="350"/>
      <c r="L218" s="350"/>
      <c r="M218" s="350"/>
      <c r="N218" s="350"/>
      <c r="O218" s="350"/>
      <c r="P218" s="350"/>
      <c r="Q218" s="350"/>
      <c r="R218" s="350"/>
      <c r="S218" s="350"/>
      <c r="T218" s="350"/>
    </row>
    <row r="219" spans="8:20" s="2" customFormat="1" ht="15.75" x14ac:dyDescent="0.25">
      <c r="H219" s="350"/>
      <c r="I219" s="350"/>
      <c r="J219" s="350"/>
      <c r="K219" s="350"/>
      <c r="L219" s="350"/>
      <c r="M219" s="350"/>
      <c r="N219" s="350"/>
      <c r="O219" s="350"/>
      <c r="P219" s="350"/>
      <c r="Q219" s="350"/>
      <c r="R219" s="350"/>
      <c r="S219" s="350"/>
      <c r="T219" s="350"/>
    </row>
    <row r="220" spans="8:20" s="2" customFormat="1" ht="15.75" x14ac:dyDescent="0.25">
      <c r="H220" s="350"/>
      <c r="I220" s="350"/>
      <c r="J220" s="350"/>
      <c r="K220" s="350"/>
      <c r="L220" s="350"/>
      <c r="M220" s="350"/>
      <c r="N220" s="350"/>
      <c r="O220" s="350"/>
      <c r="P220" s="350"/>
      <c r="Q220" s="350"/>
      <c r="R220" s="350"/>
      <c r="S220" s="350"/>
      <c r="T220" s="350"/>
    </row>
    <row r="221" spans="8:20" s="2" customFormat="1" ht="15.75" x14ac:dyDescent="0.25">
      <c r="H221" s="350"/>
      <c r="I221" s="350"/>
      <c r="J221" s="350"/>
      <c r="K221" s="350"/>
      <c r="L221" s="350"/>
      <c r="M221" s="350"/>
      <c r="N221" s="350"/>
      <c r="O221" s="350"/>
      <c r="P221" s="350"/>
      <c r="Q221" s="350"/>
      <c r="R221" s="350"/>
      <c r="S221" s="350"/>
      <c r="T221" s="350"/>
    </row>
    <row r="222" spans="8:20" s="2" customFormat="1" ht="15.75" x14ac:dyDescent="0.25">
      <c r="H222" s="350"/>
      <c r="I222" s="350"/>
      <c r="J222" s="350"/>
      <c r="K222" s="350"/>
      <c r="L222" s="350"/>
      <c r="M222" s="350"/>
      <c r="N222" s="350"/>
      <c r="O222" s="350"/>
      <c r="P222" s="350"/>
      <c r="Q222" s="350"/>
      <c r="R222" s="350"/>
      <c r="S222" s="350"/>
      <c r="T222" s="350"/>
    </row>
    <row r="223" spans="8:20" s="2" customFormat="1" ht="15.75" x14ac:dyDescent="0.25">
      <c r="H223" s="350"/>
      <c r="I223" s="350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350"/>
    </row>
    <row r="224" spans="8:20" s="2" customFormat="1" ht="15.75" x14ac:dyDescent="0.25">
      <c r="H224" s="350"/>
      <c r="I224" s="350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0"/>
    </row>
    <row r="225" spans="8:20" s="2" customFormat="1" ht="15.75" x14ac:dyDescent="0.25">
      <c r="H225" s="350"/>
      <c r="I225" s="350"/>
      <c r="J225" s="350"/>
      <c r="K225" s="350"/>
      <c r="L225" s="350"/>
      <c r="M225" s="350"/>
      <c r="N225" s="350"/>
      <c r="O225" s="350"/>
      <c r="P225" s="350"/>
      <c r="Q225" s="350"/>
      <c r="R225" s="350"/>
      <c r="S225" s="350"/>
      <c r="T225" s="350"/>
    </row>
    <row r="226" spans="8:20" s="2" customFormat="1" ht="15.75" x14ac:dyDescent="0.25">
      <c r="H226" s="350"/>
      <c r="I226" s="350"/>
      <c r="J226" s="350"/>
      <c r="K226" s="350"/>
      <c r="L226" s="350"/>
      <c r="M226" s="350"/>
      <c r="N226" s="350"/>
      <c r="O226" s="350"/>
      <c r="P226" s="350"/>
      <c r="Q226" s="350"/>
      <c r="R226" s="350"/>
      <c r="S226" s="350"/>
      <c r="T226" s="350"/>
    </row>
    <row r="227" spans="8:20" s="2" customFormat="1" ht="15.75" x14ac:dyDescent="0.25">
      <c r="H227" s="350"/>
      <c r="I227" s="350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0"/>
    </row>
    <row r="228" spans="8:20" s="2" customFormat="1" ht="15.75" x14ac:dyDescent="0.25">
      <c r="H228" s="350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</row>
    <row r="229" spans="8:20" s="2" customFormat="1" ht="15.75" x14ac:dyDescent="0.25">
      <c r="H229" s="350"/>
      <c r="I229" s="350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</row>
    <row r="230" spans="8:20" s="2" customFormat="1" ht="15.75" x14ac:dyDescent="0.25">
      <c r="H230" s="350"/>
      <c r="I230" s="350"/>
      <c r="J230" s="350"/>
      <c r="K230" s="350"/>
      <c r="L230" s="350"/>
      <c r="M230" s="350"/>
      <c r="N230" s="350"/>
      <c r="O230" s="350"/>
      <c r="P230" s="350"/>
      <c r="Q230" s="350"/>
      <c r="R230" s="350"/>
      <c r="S230" s="350"/>
      <c r="T230" s="350"/>
    </row>
    <row r="231" spans="8:20" s="2" customFormat="1" ht="15.75" x14ac:dyDescent="0.25">
      <c r="H231" s="350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</row>
    <row r="232" spans="8:20" s="2" customFormat="1" ht="15.75" x14ac:dyDescent="0.25"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0"/>
    </row>
    <row r="233" spans="8:20" s="2" customFormat="1" ht="15.75" x14ac:dyDescent="0.25">
      <c r="H233" s="350"/>
      <c r="I233" s="350"/>
      <c r="J233" s="350"/>
      <c r="K233" s="350"/>
      <c r="L233" s="350"/>
      <c r="M233" s="350"/>
      <c r="N233" s="350"/>
      <c r="O233" s="350"/>
      <c r="P233" s="350"/>
      <c r="Q233" s="350"/>
      <c r="R233" s="350"/>
      <c r="S233" s="350"/>
      <c r="T233" s="350"/>
    </row>
    <row r="234" spans="8:20" s="2" customFormat="1" ht="15.75" x14ac:dyDescent="0.25">
      <c r="H234" s="350"/>
      <c r="I234" s="350"/>
      <c r="J234" s="350"/>
      <c r="K234" s="350"/>
      <c r="L234" s="350"/>
      <c r="M234" s="350"/>
      <c r="N234" s="350"/>
      <c r="O234" s="350"/>
      <c r="P234" s="350"/>
      <c r="Q234" s="350"/>
      <c r="R234" s="350"/>
      <c r="S234" s="350"/>
      <c r="T234" s="350"/>
    </row>
    <row r="235" spans="8:20" s="2" customFormat="1" ht="15.75" x14ac:dyDescent="0.25">
      <c r="H235" s="350"/>
      <c r="I235" s="350"/>
      <c r="J235" s="350"/>
      <c r="K235" s="350"/>
      <c r="L235" s="350"/>
      <c r="M235" s="350"/>
      <c r="N235" s="350"/>
      <c r="O235" s="350"/>
      <c r="P235" s="350"/>
      <c r="Q235" s="350"/>
      <c r="R235" s="350"/>
      <c r="S235" s="350"/>
      <c r="T235" s="350"/>
    </row>
    <row r="236" spans="8:20" s="2" customFormat="1" ht="15.75" x14ac:dyDescent="0.25">
      <c r="H236" s="350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  <c r="T236" s="350"/>
    </row>
    <row r="237" spans="8:20" s="2" customFormat="1" ht="15.75" x14ac:dyDescent="0.25">
      <c r="H237" s="350"/>
      <c r="I237" s="350"/>
      <c r="J237" s="350"/>
      <c r="K237" s="350"/>
      <c r="L237" s="350"/>
      <c r="M237" s="350"/>
      <c r="N237" s="350"/>
      <c r="O237" s="350"/>
      <c r="P237" s="350"/>
      <c r="Q237" s="350"/>
      <c r="R237" s="350"/>
      <c r="S237" s="350"/>
      <c r="T237" s="350"/>
    </row>
    <row r="238" spans="8:20" s="2" customFormat="1" ht="15.75" x14ac:dyDescent="0.25">
      <c r="H238" s="350"/>
      <c r="I238" s="350"/>
      <c r="J238" s="350"/>
      <c r="K238" s="350"/>
      <c r="L238" s="350"/>
      <c r="M238" s="350"/>
      <c r="N238" s="350"/>
      <c r="O238" s="350"/>
      <c r="P238" s="350"/>
      <c r="Q238" s="350"/>
      <c r="R238" s="350"/>
      <c r="S238" s="350"/>
      <c r="T238" s="350"/>
    </row>
    <row r="239" spans="8:20" s="2" customFormat="1" ht="15.75" x14ac:dyDescent="0.25">
      <c r="H239" s="350"/>
      <c r="I239" s="350"/>
      <c r="J239" s="350"/>
      <c r="K239" s="350"/>
      <c r="L239" s="350"/>
      <c r="M239" s="350"/>
      <c r="N239" s="350"/>
      <c r="O239" s="350"/>
      <c r="P239" s="350"/>
      <c r="Q239" s="350"/>
      <c r="R239" s="350"/>
      <c r="S239" s="350"/>
      <c r="T239" s="350"/>
    </row>
    <row r="240" spans="8:20" s="2" customFormat="1" ht="15.75" x14ac:dyDescent="0.25">
      <c r="H240" s="350"/>
      <c r="I240" s="350"/>
      <c r="J240" s="350"/>
      <c r="K240" s="350"/>
      <c r="L240" s="350"/>
      <c r="M240" s="350"/>
      <c r="N240" s="350"/>
      <c r="O240" s="350"/>
      <c r="P240" s="350"/>
      <c r="Q240" s="350"/>
      <c r="R240" s="350"/>
      <c r="S240" s="350"/>
      <c r="T240" s="350"/>
    </row>
    <row r="241" spans="8:20" s="2" customFormat="1" ht="15.75" x14ac:dyDescent="0.25">
      <c r="H241" s="350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0"/>
    </row>
    <row r="242" spans="8:20" s="2" customFormat="1" ht="15.75" x14ac:dyDescent="0.25">
      <c r="H242" s="350"/>
      <c r="I242" s="350"/>
      <c r="J242" s="350"/>
      <c r="K242" s="350"/>
      <c r="L242" s="350"/>
      <c r="M242" s="350"/>
      <c r="N242" s="350"/>
      <c r="O242" s="350"/>
      <c r="P242" s="350"/>
      <c r="Q242" s="350"/>
      <c r="R242" s="350"/>
      <c r="S242" s="350"/>
      <c r="T242" s="350"/>
    </row>
    <row r="243" spans="8:20" s="2" customFormat="1" ht="15.75" x14ac:dyDescent="0.25">
      <c r="H243" s="350"/>
      <c r="I243" s="350"/>
      <c r="J243" s="350"/>
      <c r="K243" s="350"/>
      <c r="L243" s="350"/>
      <c r="M243" s="350"/>
      <c r="N243" s="350"/>
      <c r="O243" s="350"/>
      <c r="P243" s="350"/>
      <c r="Q243" s="350"/>
      <c r="R243" s="350"/>
      <c r="S243" s="350"/>
      <c r="T243" s="350"/>
    </row>
    <row r="244" spans="8:20" s="2" customFormat="1" ht="15.75" x14ac:dyDescent="0.25">
      <c r="H244" s="350"/>
      <c r="I244" s="350"/>
      <c r="J244" s="350"/>
      <c r="K244" s="350"/>
      <c r="L244" s="350"/>
      <c r="M244" s="350"/>
      <c r="N244" s="350"/>
      <c r="O244" s="350"/>
      <c r="P244" s="350"/>
      <c r="Q244" s="350"/>
      <c r="R244" s="350"/>
      <c r="S244" s="350"/>
      <c r="T244" s="350"/>
    </row>
    <row r="245" spans="8:20" s="2" customFormat="1" ht="15.75" x14ac:dyDescent="0.25">
      <c r="H245" s="350"/>
      <c r="I245" s="350"/>
      <c r="J245" s="350"/>
      <c r="K245" s="350"/>
      <c r="L245" s="350"/>
      <c r="M245" s="350"/>
      <c r="N245" s="350"/>
      <c r="O245" s="350"/>
      <c r="P245" s="350"/>
      <c r="Q245" s="350"/>
      <c r="R245" s="350"/>
      <c r="S245" s="350"/>
      <c r="T245" s="350"/>
    </row>
    <row r="246" spans="8:20" s="2" customFormat="1" ht="15.75" x14ac:dyDescent="0.25">
      <c r="H246" s="350"/>
      <c r="I246" s="350"/>
      <c r="J246" s="350"/>
      <c r="K246" s="350"/>
      <c r="L246" s="350"/>
      <c r="M246" s="350"/>
      <c r="N246" s="350"/>
      <c r="O246" s="350"/>
      <c r="P246" s="350"/>
      <c r="Q246" s="350"/>
      <c r="R246" s="350"/>
      <c r="S246" s="350"/>
      <c r="T246" s="350"/>
    </row>
    <row r="247" spans="8:20" s="2" customFormat="1" ht="15.75" x14ac:dyDescent="0.25">
      <c r="H247" s="350"/>
      <c r="I247" s="350"/>
      <c r="J247" s="350"/>
      <c r="K247" s="350"/>
      <c r="L247" s="350"/>
      <c r="M247" s="350"/>
      <c r="N247" s="350"/>
      <c r="O247" s="350"/>
      <c r="P247" s="350"/>
      <c r="Q247" s="350"/>
      <c r="R247" s="350"/>
      <c r="S247" s="350"/>
      <c r="T247" s="350"/>
    </row>
    <row r="248" spans="8:20" s="2" customFormat="1" ht="15.75" x14ac:dyDescent="0.25">
      <c r="H248" s="350"/>
      <c r="I248" s="350"/>
      <c r="J248" s="350"/>
      <c r="K248" s="350"/>
      <c r="L248" s="350"/>
      <c r="M248" s="350"/>
      <c r="N248" s="350"/>
      <c r="O248" s="350"/>
      <c r="P248" s="350"/>
      <c r="Q248" s="350"/>
      <c r="R248" s="350"/>
      <c r="S248" s="350"/>
      <c r="T248" s="350"/>
    </row>
    <row r="249" spans="8:20" s="2" customFormat="1" ht="15.75" x14ac:dyDescent="0.25">
      <c r="H249" s="350"/>
      <c r="I249" s="350"/>
      <c r="J249" s="350"/>
      <c r="K249" s="350"/>
      <c r="L249" s="350"/>
      <c r="M249" s="350"/>
      <c r="N249" s="350"/>
      <c r="O249" s="350"/>
      <c r="P249" s="350"/>
      <c r="Q249" s="350"/>
      <c r="R249" s="350"/>
      <c r="S249" s="350"/>
      <c r="T249" s="350"/>
    </row>
    <row r="250" spans="8:20" s="2" customFormat="1" ht="15.75" x14ac:dyDescent="0.25">
      <c r="H250" s="350"/>
      <c r="I250" s="350"/>
      <c r="J250" s="350"/>
      <c r="K250" s="350"/>
      <c r="L250" s="350"/>
      <c r="M250" s="350"/>
      <c r="N250" s="350"/>
      <c r="O250" s="350"/>
      <c r="P250" s="350"/>
      <c r="Q250" s="350"/>
      <c r="R250" s="350"/>
      <c r="S250" s="350"/>
      <c r="T250" s="350"/>
    </row>
    <row r="251" spans="8:20" s="2" customFormat="1" ht="15.75" x14ac:dyDescent="0.25">
      <c r="H251" s="350"/>
      <c r="I251" s="350"/>
      <c r="J251" s="350"/>
      <c r="K251" s="350"/>
      <c r="L251" s="350"/>
      <c r="M251" s="350"/>
      <c r="N251" s="350"/>
      <c r="O251" s="350"/>
      <c r="P251" s="350"/>
      <c r="Q251" s="350"/>
      <c r="R251" s="350"/>
      <c r="S251" s="350"/>
      <c r="T251" s="350"/>
    </row>
    <row r="252" spans="8:20" s="2" customFormat="1" ht="15.75" x14ac:dyDescent="0.25">
      <c r="H252" s="350"/>
      <c r="I252" s="350"/>
      <c r="J252" s="350"/>
      <c r="K252" s="350"/>
      <c r="L252" s="350"/>
      <c r="M252" s="350"/>
      <c r="N252" s="350"/>
      <c r="O252" s="350"/>
      <c r="P252" s="350"/>
      <c r="Q252" s="350"/>
      <c r="R252" s="350"/>
      <c r="S252" s="350"/>
      <c r="T252" s="350"/>
    </row>
    <row r="253" spans="8:20" s="2" customFormat="1" ht="15.75" x14ac:dyDescent="0.25">
      <c r="H253" s="350"/>
      <c r="I253" s="350"/>
      <c r="J253" s="350"/>
      <c r="K253" s="350"/>
      <c r="L253" s="350"/>
      <c r="M253" s="350"/>
      <c r="N253" s="350"/>
      <c r="O253" s="350"/>
      <c r="P253" s="350"/>
      <c r="Q253" s="350"/>
      <c r="R253" s="350"/>
      <c r="S253" s="350"/>
      <c r="T253" s="350"/>
    </row>
    <row r="254" spans="8:20" s="2" customFormat="1" ht="15.75" x14ac:dyDescent="0.25">
      <c r="H254" s="350"/>
      <c r="I254" s="350"/>
      <c r="J254" s="350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</row>
    <row r="255" spans="8:20" s="2" customFormat="1" ht="15.75" x14ac:dyDescent="0.25">
      <c r="H255" s="350"/>
      <c r="I255" s="350"/>
      <c r="J255" s="350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</row>
    <row r="256" spans="8:20" s="2" customFormat="1" ht="15.75" x14ac:dyDescent="0.25"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</row>
    <row r="257" spans="8:20" s="2" customFormat="1" ht="15.75" x14ac:dyDescent="0.25">
      <c r="H257" s="350"/>
      <c r="I257" s="350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350"/>
    </row>
    <row r="258" spans="8:20" s="2" customFormat="1" ht="15.75" x14ac:dyDescent="0.25">
      <c r="H258" s="350"/>
      <c r="I258" s="350"/>
      <c r="J258" s="350"/>
      <c r="K258" s="350"/>
      <c r="L258" s="350"/>
      <c r="M258" s="350"/>
      <c r="N258" s="350"/>
      <c r="O258" s="350"/>
      <c r="P258" s="350"/>
      <c r="Q258" s="350"/>
      <c r="R258" s="350"/>
      <c r="S258" s="350"/>
      <c r="T258" s="350"/>
    </row>
    <row r="259" spans="8:20" s="2" customFormat="1" ht="15.75" x14ac:dyDescent="0.25">
      <c r="H259" s="350"/>
      <c r="I259" s="350"/>
      <c r="J259" s="350"/>
      <c r="K259" s="350"/>
      <c r="L259" s="350"/>
      <c r="M259" s="350"/>
      <c r="N259" s="350"/>
      <c r="O259" s="350"/>
      <c r="P259" s="350"/>
      <c r="Q259" s="350"/>
      <c r="R259" s="350"/>
      <c r="S259" s="350"/>
      <c r="T259" s="350"/>
    </row>
    <row r="260" spans="8:20" s="2" customFormat="1" ht="15.75" x14ac:dyDescent="0.25">
      <c r="H260" s="350"/>
      <c r="I260" s="350"/>
      <c r="J260" s="350"/>
      <c r="K260" s="350"/>
      <c r="L260" s="350"/>
      <c r="M260" s="350"/>
      <c r="N260" s="350"/>
      <c r="O260" s="350"/>
      <c r="P260" s="350"/>
      <c r="Q260" s="350"/>
      <c r="R260" s="350"/>
      <c r="S260" s="350"/>
      <c r="T260" s="350"/>
    </row>
    <row r="261" spans="8:20" s="2" customFormat="1" ht="15.75" x14ac:dyDescent="0.25">
      <c r="H261" s="350"/>
      <c r="I261" s="350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</row>
    <row r="262" spans="8:20" s="2" customFormat="1" ht="15.75" x14ac:dyDescent="0.25">
      <c r="H262" s="350"/>
      <c r="I262" s="350"/>
      <c r="J262" s="350"/>
      <c r="K262" s="350"/>
      <c r="L262" s="350"/>
      <c r="M262" s="350"/>
      <c r="N262" s="350"/>
      <c r="O262" s="350"/>
      <c r="P262" s="350"/>
      <c r="Q262" s="350"/>
      <c r="R262" s="350"/>
      <c r="S262" s="350"/>
      <c r="T262" s="350"/>
    </row>
    <row r="263" spans="8:20" s="2" customFormat="1" ht="15.75" x14ac:dyDescent="0.25">
      <c r="H263" s="350"/>
      <c r="I263" s="350"/>
      <c r="J263" s="350"/>
      <c r="K263" s="350"/>
      <c r="L263" s="350"/>
      <c r="M263" s="350"/>
      <c r="N263" s="350"/>
      <c r="O263" s="350"/>
      <c r="P263" s="350"/>
      <c r="Q263" s="350"/>
      <c r="R263" s="350"/>
      <c r="S263" s="350"/>
      <c r="T263" s="350"/>
    </row>
    <row r="264" spans="8:20" s="2" customFormat="1" ht="15.75" x14ac:dyDescent="0.25">
      <c r="H264" s="350"/>
      <c r="I264" s="350"/>
      <c r="J264" s="350"/>
      <c r="K264" s="350"/>
      <c r="L264" s="350"/>
      <c r="M264" s="350"/>
      <c r="N264" s="350"/>
      <c r="O264" s="350"/>
      <c r="P264" s="350"/>
      <c r="Q264" s="350"/>
      <c r="R264" s="350"/>
      <c r="S264" s="350"/>
      <c r="T264" s="350"/>
    </row>
    <row r="265" spans="8:20" s="2" customFormat="1" ht="15.75" x14ac:dyDescent="0.25">
      <c r="H265" s="350"/>
      <c r="I265" s="350"/>
      <c r="J265" s="350"/>
      <c r="K265" s="350"/>
      <c r="L265" s="350"/>
      <c r="M265" s="350"/>
      <c r="N265" s="350"/>
      <c r="O265" s="350"/>
      <c r="P265" s="350"/>
      <c r="Q265" s="350"/>
      <c r="R265" s="350"/>
      <c r="S265" s="350"/>
      <c r="T265" s="350"/>
    </row>
    <row r="266" spans="8:20" s="2" customFormat="1" ht="15.75" x14ac:dyDescent="0.25">
      <c r="H266" s="350"/>
      <c r="I266" s="350"/>
      <c r="J266" s="350"/>
      <c r="K266" s="350"/>
      <c r="L266" s="350"/>
      <c r="M266" s="350"/>
      <c r="N266" s="350"/>
      <c r="O266" s="350"/>
      <c r="P266" s="350"/>
      <c r="Q266" s="350"/>
      <c r="R266" s="350"/>
      <c r="S266" s="350"/>
      <c r="T266" s="350"/>
    </row>
    <row r="267" spans="8:20" s="2" customFormat="1" ht="15.75" x14ac:dyDescent="0.25">
      <c r="H267" s="350"/>
      <c r="I267" s="350"/>
      <c r="J267" s="350"/>
      <c r="K267" s="350"/>
      <c r="L267" s="350"/>
      <c r="M267" s="350"/>
      <c r="N267" s="350"/>
      <c r="O267" s="350"/>
      <c r="P267" s="350"/>
      <c r="Q267" s="350"/>
      <c r="R267" s="350"/>
      <c r="S267" s="350"/>
      <c r="T267" s="350"/>
    </row>
    <row r="268" spans="8:20" s="2" customFormat="1" ht="15.75" x14ac:dyDescent="0.25">
      <c r="H268" s="350"/>
      <c r="I268" s="350"/>
      <c r="J268" s="350"/>
      <c r="K268" s="350"/>
      <c r="L268" s="350"/>
      <c r="M268" s="350"/>
      <c r="N268" s="350"/>
      <c r="O268" s="350"/>
      <c r="P268" s="350"/>
      <c r="Q268" s="350"/>
      <c r="R268" s="350"/>
      <c r="S268" s="350"/>
      <c r="T268" s="350"/>
    </row>
    <row r="269" spans="8:20" s="2" customFormat="1" ht="15.75" x14ac:dyDescent="0.25">
      <c r="H269" s="350"/>
      <c r="I269" s="350"/>
      <c r="J269" s="350"/>
      <c r="K269" s="350"/>
      <c r="L269" s="350"/>
      <c r="M269" s="350"/>
      <c r="N269" s="350"/>
      <c r="O269" s="350"/>
      <c r="P269" s="350"/>
      <c r="Q269" s="350"/>
      <c r="R269" s="350"/>
      <c r="S269" s="350"/>
      <c r="T269" s="350"/>
    </row>
    <row r="270" spans="8:20" s="2" customFormat="1" ht="15.75" x14ac:dyDescent="0.25">
      <c r="H270" s="350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</row>
    <row r="271" spans="8:20" s="2" customFormat="1" ht="15.75" x14ac:dyDescent="0.25">
      <c r="H271" s="350"/>
      <c r="I271" s="350"/>
      <c r="J271" s="350"/>
      <c r="K271" s="350"/>
      <c r="L271" s="350"/>
      <c r="M271" s="350"/>
      <c r="N271" s="350"/>
      <c r="O271" s="350"/>
      <c r="P271" s="350"/>
      <c r="Q271" s="350"/>
      <c r="R271" s="350"/>
      <c r="S271" s="350"/>
      <c r="T271" s="350"/>
    </row>
    <row r="272" spans="8:20" s="2" customFormat="1" ht="15.75" x14ac:dyDescent="0.25">
      <c r="H272" s="350"/>
      <c r="I272" s="350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0"/>
    </row>
    <row r="273" spans="8:20" s="2" customFormat="1" ht="15.75" x14ac:dyDescent="0.25">
      <c r="H273" s="350"/>
      <c r="I273" s="350"/>
      <c r="J273" s="350"/>
      <c r="K273" s="350"/>
      <c r="L273" s="350"/>
      <c r="M273" s="350"/>
      <c r="N273" s="350"/>
      <c r="O273" s="350"/>
      <c r="P273" s="350"/>
      <c r="Q273" s="350"/>
      <c r="R273" s="350"/>
      <c r="S273" s="350"/>
      <c r="T273" s="350"/>
    </row>
    <row r="274" spans="8:20" s="2" customFormat="1" ht="15.75" x14ac:dyDescent="0.25">
      <c r="H274" s="350"/>
      <c r="I274" s="350"/>
      <c r="J274" s="350"/>
      <c r="K274" s="350"/>
      <c r="L274" s="350"/>
      <c r="M274" s="350"/>
      <c r="N274" s="350"/>
      <c r="O274" s="350"/>
      <c r="P274" s="350"/>
      <c r="Q274" s="350"/>
      <c r="R274" s="350"/>
      <c r="S274" s="350"/>
      <c r="T274" s="350"/>
    </row>
    <row r="275" spans="8:20" s="2" customFormat="1" ht="15.75" x14ac:dyDescent="0.25">
      <c r="H275" s="350"/>
      <c r="I275" s="350"/>
      <c r="J275" s="350"/>
      <c r="K275" s="350"/>
      <c r="L275" s="350"/>
      <c r="M275" s="350"/>
      <c r="N275" s="350"/>
      <c r="O275" s="350"/>
      <c r="P275" s="350"/>
      <c r="Q275" s="350"/>
      <c r="R275" s="350"/>
      <c r="S275" s="350"/>
      <c r="T275" s="350"/>
    </row>
    <row r="276" spans="8:20" s="2" customFormat="1" ht="15.75" x14ac:dyDescent="0.25">
      <c r="H276" s="350"/>
      <c r="I276" s="350"/>
      <c r="J276" s="350"/>
      <c r="K276" s="350"/>
      <c r="L276" s="350"/>
      <c r="M276" s="350"/>
      <c r="N276" s="350"/>
      <c r="O276" s="350"/>
      <c r="P276" s="350"/>
      <c r="Q276" s="350"/>
      <c r="R276" s="350"/>
      <c r="S276" s="350"/>
      <c r="T276" s="350"/>
    </row>
    <row r="277" spans="8:20" s="2" customFormat="1" ht="15.75" x14ac:dyDescent="0.25">
      <c r="H277" s="350"/>
      <c r="I277" s="350"/>
      <c r="J277" s="350"/>
      <c r="K277" s="350"/>
      <c r="L277" s="350"/>
      <c r="M277" s="350"/>
      <c r="N277" s="350"/>
      <c r="O277" s="350"/>
      <c r="P277" s="350"/>
      <c r="Q277" s="350"/>
      <c r="R277" s="350"/>
      <c r="S277" s="350"/>
      <c r="T277" s="350"/>
    </row>
    <row r="278" spans="8:20" s="2" customFormat="1" ht="15.75" x14ac:dyDescent="0.25">
      <c r="H278" s="350"/>
      <c r="I278" s="350"/>
      <c r="J278" s="350"/>
      <c r="K278" s="350"/>
      <c r="L278" s="350"/>
      <c r="M278" s="350"/>
      <c r="N278" s="350"/>
      <c r="O278" s="350"/>
      <c r="P278" s="350"/>
      <c r="Q278" s="350"/>
      <c r="R278" s="350"/>
      <c r="S278" s="350"/>
      <c r="T278" s="350"/>
    </row>
    <row r="279" spans="8:20" s="2" customFormat="1" ht="15.75" x14ac:dyDescent="0.25">
      <c r="H279" s="350"/>
      <c r="I279" s="350"/>
      <c r="J279" s="350"/>
      <c r="K279" s="350"/>
      <c r="L279" s="350"/>
      <c r="M279" s="350"/>
      <c r="N279" s="350"/>
      <c r="O279" s="350"/>
      <c r="P279" s="350"/>
      <c r="Q279" s="350"/>
      <c r="R279" s="350"/>
      <c r="S279" s="350"/>
      <c r="T279" s="350"/>
    </row>
    <row r="280" spans="8:20" s="2" customFormat="1" ht="15.75" x14ac:dyDescent="0.25">
      <c r="H280" s="350"/>
      <c r="I280" s="350"/>
      <c r="J280" s="350"/>
      <c r="K280" s="350"/>
      <c r="L280" s="350"/>
      <c r="M280" s="350"/>
      <c r="N280" s="350"/>
      <c r="O280" s="350"/>
      <c r="P280" s="350"/>
      <c r="Q280" s="350"/>
      <c r="R280" s="350"/>
      <c r="S280" s="350"/>
      <c r="T280" s="350"/>
    </row>
    <row r="281" spans="8:20" s="2" customFormat="1" ht="15.75" x14ac:dyDescent="0.25">
      <c r="H281" s="350"/>
      <c r="I281" s="350"/>
      <c r="J281" s="350"/>
      <c r="K281" s="350"/>
      <c r="L281" s="350"/>
      <c r="M281" s="350"/>
      <c r="N281" s="350"/>
      <c r="O281" s="350"/>
      <c r="P281" s="350"/>
      <c r="Q281" s="350"/>
      <c r="R281" s="350"/>
      <c r="S281" s="350"/>
      <c r="T281" s="350"/>
    </row>
    <row r="282" spans="8:20" s="2" customFormat="1" ht="15.75" x14ac:dyDescent="0.25">
      <c r="H282" s="350"/>
      <c r="I282" s="350"/>
      <c r="J282" s="350"/>
      <c r="K282" s="350"/>
      <c r="L282" s="350"/>
      <c r="M282" s="350"/>
      <c r="N282" s="350"/>
      <c r="O282" s="350"/>
      <c r="P282" s="350"/>
      <c r="Q282" s="350"/>
      <c r="R282" s="350"/>
      <c r="S282" s="350"/>
      <c r="T282" s="350"/>
    </row>
    <row r="283" spans="8:20" s="2" customFormat="1" ht="15.75" x14ac:dyDescent="0.25">
      <c r="H283" s="350"/>
      <c r="I283" s="350"/>
      <c r="J283" s="350"/>
      <c r="K283" s="350"/>
      <c r="L283" s="350"/>
      <c r="M283" s="350"/>
      <c r="N283" s="350"/>
      <c r="O283" s="350"/>
      <c r="P283" s="350"/>
      <c r="Q283" s="350"/>
      <c r="R283" s="350"/>
      <c r="S283" s="350"/>
      <c r="T283" s="350"/>
    </row>
    <row r="284" spans="8:20" s="2" customFormat="1" ht="15.75" x14ac:dyDescent="0.25">
      <c r="H284" s="350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0"/>
    </row>
    <row r="285" spans="8:20" s="2" customFormat="1" ht="15.75" x14ac:dyDescent="0.25">
      <c r="H285" s="350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</row>
    <row r="286" spans="8:20" s="2" customFormat="1" ht="15.75" x14ac:dyDescent="0.25">
      <c r="H286" s="350"/>
      <c r="I286" s="350"/>
      <c r="J286" s="350"/>
      <c r="K286" s="350"/>
      <c r="L286" s="350"/>
      <c r="M286" s="350"/>
      <c r="N286" s="350"/>
      <c r="O286" s="350"/>
      <c r="P286" s="350"/>
      <c r="Q286" s="350"/>
      <c r="R286" s="350"/>
      <c r="S286" s="350"/>
      <c r="T286" s="350"/>
    </row>
    <row r="287" spans="8:20" s="2" customFormat="1" ht="15.75" x14ac:dyDescent="0.25">
      <c r="H287" s="350"/>
      <c r="I287" s="350"/>
      <c r="J287" s="350"/>
      <c r="K287" s="350"/>
      <c r="L287" s="350"/>
      <c r="M287" s="350"/>
      <c r="N287" s="350"/>
      <c r="O287" s="350"/>
      <c r="P287" s="350"/>
      <c r="Q287" s="350"/>
      <c r="R287" s="350"/>
      <c r="S287" s="350"/>
      <c r="T287" s="350"/>
    </row>
    <row r="288" spans="8:20" s="2" customFormat="1" ht="15.75" x14ac:dyDescent="0.25">
      <c r="H288" s="350"/>
      <c r="I288" s="350"/>
      <c r="J288" s="350"/>
      <c r="K288" s="350"/>
      <c r="L288" s="350"/>
      <c r="M288" s="350"/>
      <c r="N288" s="350"/>
      <c r="O288" s="350"/>
      <c r="P288" s="350"/>
      <c r="Q288" s="350"/>
      <c r="R288" s="350"/>
      <c r="S288" s="350"/>
      <c r="T288" s="350"/>
    </row>
    <row r="289" spans="8:20" s="2" customFormat="1" ht="15.75" x14ac:dyDescent="0.25">
      <c r="H289" s="350"/>
      <c r="I289" s="350"/>
      <c r="J289" s="350"/>
      <c r="K289" s="350"/>
      <c r="L289" s="350"/>
      <c r="M289" s="350"/>
      <c r="N289" s="350"/>
      <c r="O289" s="350"/>
      <c r="P289" s="350"/>
      <c r="Q289" s="350"/>
      <c r="R289" s="350"/>
      <c r="S289" s="350"/>
      <c r="T289" s="350"/>
    </row>
    <row r="290" spans="8:20" s="2" customFormat="1" ht="15.75" x14ac:dyDescent="0.25">
      <c r="H290" s="350"/>
      <c r="I290" s="350"/>
      <c r="J290" s="350"/>
      <c r="K290" s="350"/>
      <c r="L290" s="350"/>
      <c r="M290" s="350"/>
      <c r="N290" s="350"/>
      <c r="O290" s="350"/>
      <c r="P290" s="350"/>
      <c r="Q290" s="350"/>
      <c r="R290" s="350"/>
      <c r="S290" s="350"/>
      <c r="T290" s="350"/>
    </row>
    <row r="291" spans="8:20" s="2" customFormat="1" ht="15.75" x14ac:dyDescent="0.25">
      <c r="H291" s="350"/>
      <c r="I291" s="350"/>
      <c r="J291" s="350"/>
      <c r="K291" s="350"/>
      <c r="L291" s="350"/>
      <c r="M291" s="350"/>
      <c r="N291" s="350"/>
      <c r="O291" s="350"/>
      <c r="P291" s="350"/>
      <c r="Q291" s="350"/>
      <c r="R291" s="350"/>
      <c r="S291" s="350"/>
      <c r="T291" s="350"/>
    </row>
    <row r="292" spans="8:20" s="2" customFormat="1" ht="15.75" x14ac:dyDescent="0.25">
      <c r="H292" s="350"/>
      <c r="I292" s="350"/>
      <c r="J292" s="350"/>
      <c r="K292" s="350"/>
      <c r="L292" s="350"/>
      <c r="M292" s="350"/>
      <c r="N292" s="350"/>
      <c r="O292" s="350"/>
      <c r="P292" s="350"/>
      <c r="Q292" s="350"/>
      <c r="R292" s="350"/>
      <c r="S292" s="350"/>
      <c r="T292" s="350"/>
    </row>
    <row r="293" spans="8:20" s="2" customFormat="1" ht="15.75" x14ac:dyDescent="0.25">
      <c r="H293" s="350"/>
      <c r="I293" s="350"/>
      <c r="J293" s="350"/>
      <c r="K293" s="350"/>
      <c r="L293" s="350"/>
      <c r="M293" s="350"/>
      <c r="N293" s="350"/>
      <c r="O293" s="350"/>
      <c r="P293" s="350"/>
      <c r="Q293" s="350"/>
      <c r="R293" s="350"/>
      <c r="S293" s="350"/>
      <c r="T293" s="350"/>
    </row>
    <row r="294" spans="8:20" s="2" customFormat="1" ht="15.75" x14ac:dyDescent="0.25">
      <c r="H294" s="350"/>
      <c r="I294" s="350"/>
      <c r="J294" s="350"/>
      <c r="K294" s="350"/>
      <c r="L294" s="350"/>
      <c r="M294" s="350"/>
      <c r="N294" s="350"/>
      <c r="O294" s="350"/>
      <c r="P294" s="350"/>
      <c r="Q294" s="350"/>
      <c r="R294" s="350"/>
      <c r="S294" s="350"/>
      <c r="T294" s="350"/>
    </row>
    <row r="295" spans="8:20" s="2" customFormat="1" ht="15.75" x14ac:dyDescent="0.25">
      <c r="H295" s="350"/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</row>
    <row r="296" spans="8:20" s="2" customFormat="1" ht="15.75" x14ac:dyDescent="0.25">
      <c r="H296" s="350"/>
      <c r="I296" s="350"/>
      <c r="J296" s="350"/>
      <c r="K296" s="350"/>
      <c r="L296" s="350"/>
      <c r="M296" s="350"/>
      <c r="N296" s="350"/>
      <c r="O296" s="350"/>
      <c r="P296" s="350"/>
      <c r="Q296" s="350"/>
      <c r="R296" s="350"/>
      <c r="S296" s="350"/>
      <c r="T296" s="350"/>
    </row>
    <row r="297" spans="8:20" s="2" customFormat="1" ht="15.75" x14ac:dyDescent="0.25">
      <c r="H297" s="350"/>
      <c r="I297" s="350"/>
      <c r="J297" s="350"/>
      <c r="K297" s="350"/>
      <c r="L297" s="350"/>
      <c r="M297" s="350"/>
      <c r="N297" s="350"/>
      <c r="O297" s="350"/>
      <c r="P297" s="350"/>
      <c r="Q297" s="350"/>
      <c r="R297" s="350"/>
      <c r="S297" s="350"/>
      <c r="T297" s="350"/>
    </row>
    <row r="298" spans="8:20" s="2" customFormat="1" ht="15.75" x14ac:dyDescent="0.25">
      <c r="H298" s="350"/>
      <c r="I298" s="350"/>
      <c r="J298" s="350"/>
      <c r="K298" s="350"/>
      <c r="L298" s="350"/>
      <c r="M298" s="350"/>
      <c r="N298" s="350"/>
      <c r="O298" s="350"/>
      <c r="P298" s="350"/>
      <c r="Q298" s="350"/>
      <c r="R298" s="350"/>
      <c r="S298" s="350"/>
      <c r="T298" s="350"/>
    </row>
    <row r="299" spans="8:20" s="2" customFormat="1" ht="15.75" x14ac:dyDescent="0.25">
      <c r="H299" s="350"/>
      <c r="I299" s="350"/>
      <c r="J299" s="350"/>
      <c r="K299" s="350"/>
      <c r="L299" s="350"/>
      <c r="M299" s="350"/>
      <c r="N299" s="350"/>
      <c r="O299" s="350"/>
      <c r="P299" s="350"/>
      <c r="Q299" s="350"/>
      <c r="R299" s="350"/>
      <c r="S299" s="350"/>
      <c r="T299" s="350"/>
    </row>
    <row r="300" spans="8:20" s="2" customFormat="1" ht="15.75" x14ac:dyDescent="0.25">
      <c r="H300" s="350"/>
      <c r="I300" s="350"/>
      <c r="J300" s="350"/>
      <c r="K300" s="350"/>
      <c r="L300" s="350"/>
      <c r="M300" s="350"/>
      <c r="N300" s="350"/>
      <c r="O300" s="350"/>
      <c r="P300" s="350"/>
      <c r="Q300" s="350"/>
      <c r="R300" s="350"/>
      <c r="S300" s="350"/>
      <c r="T300" s="350"/>
    </row>
    <row r="301" spans="8:20" s="2" customFormat="1" ht="15.75" x14ac:dyDescent="0.25">
      <c r="H301" s="350"/>
      <c r="I301" s="350"/>
      <c r="J301" s="350"/>
      <c r="K301" s="350"/>
      <c r="L301" s="350"/>
      <c r="M301" s="350"/>
      <c r="N301" s="350"/>
      <c r="O301" s="350"/>
      <c r="P301" s="350"/>
      <c r="Q301" s="350"/>
      <c r="R301" s="350"/>
      <c r="S301" s="350"/>
      <c r="T301" s="350"/>
    </row>
    <row r="302" spans="8:20" s="2" customFormat="1" ht="15.75" x14ac:dyDescent="0.25">
      <c r="H302" s="350"/>
      <c r="I302" s="350"/>
      <c r="J302" s="350"/>
      <c r="K302" s="350"/>
      <c r="L302" s="350"/>
      <c r="M302" s="350"/>
      <c r="N302" s="350"/>
      <c r="O302" s="350"/>
      <c r="P302" s="350"/>
      <c r="Q302" s="350"/>
      <c r="R302" s="350"/>
      <c r="S302" s="350"/>
      <c r="T302" s="350"/>
    </row>
    <row r="303" spans="8:20" s="2" customFormat="1" ht="15.75" x14ac:dyDescent="0.25">
      <c r="H303" s="350"/>
      <c r="I303" s="350"/>
      <c r="J303" s="350"/>
      <c r="K303" s="350"/>
      <c r="L303" s="350"/>
      <c r="M303" s="350"/>
      <c r="N303" s="350"/>
      <c r="O303" s="350"/>
      <c r="P303" s="350"/>
      <c r="Q303" s="350"/>
      <c r="R303" s="350"/>
      <c r="S303" s="350"/>
      <c r="T303" s="350"/>
    </row>
    <row r="304" spans="8:20" s="2" customFormat="1" ht="15.75" x14ac:dyDescent="0.25">
      <c r="H304" s="350"/>
      <c r="I304" s="350"/>
      <c r="J304" s="350"/>
      <c r="K304" s="350"/>
      <c r="L304" s="350"/>
      <c r="M304" s="350"/>
      <c r="N304" s="350"/>
      <c r="O304" s="350"/>
      <c r="P304" s="350"/>
      <c r="Q304" s="350"/>
      <c r="R304" s="350"/>
      <c r="S304" s="350"/>
      <c r="T304" s="350"/>
    </row>
    <row r="305" spans="8:20" s="2" customFormat="1" ht="15.75" x14ac:dyDescent="0.25">
      <c r="H305" s="350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  <c r="T305" s="350"/>
    </row>
    <row r="306" spans="8:20" s="2" customFormat="1" ht="15.75" x14ac:dyDescent="0.25">
      <c r="H306" s="350"/>
      <c r="I306" s="350"/>
      <c r="J306" s="350"/>
      <c r="K306" s="350"/>
      <c r="L306" s="350"/>
      <c r="M306" s="350"/>
      <c r="N306" s="350"/>
      <c r="O306" s="350"/>
      <c r="P306" s="350"/>
      <c r="Q306" s="350"/>
      <c r="R306" s="350"/>
      <c r="S306" s="350"/>
      <c r="T306" s="350"/>
    </row>
    <row r="307" spans="8:20" s="2" customFormat="1" ht="15.75" x14ac:dyDescent="0.25">
      <c r="H307" s="350"/>
      <c r="I307" s="350"/>
      <c r="J307" s="350"/>
      <c r="K307" s="350"/>
      <c r="L307" s="350"/>
      <c r="M307" s="350"/>
      <c r="N307" s="350"/>
      <c r="O307" s="350"/>
      <c r="P307" s="350"/>
      <c r="Q307" s="350"/>
      <c r="R307" s="350"/>
      <c r="S307" s="350"/>
      <c r="T307" s="350"/>
    </row>
    <row r="308" spans="8:20" s="2" customFormat="1" ht="15.75" x14ac:dyDescent="0.25">
      <c r="H308" s="350"/>
      <c r="I308" s="350"/>
      <c r="J308" s="350"/>
      <c r="K308" s="350"/>
      <c r="L308" s="350"/>
      <c r="M308" s="350"/>
      <c r="N308" s="350"/>
      <c r="O308" s="350"/>
      <c r="P308" s="350"/>
      <c r="Q308" s="350"/>
      <c r="R308" s="350"/>
      <c r="S308" s="350"/>
      <c r="T308" s="350"/>
    </row>
    <row r="309" spans="8:20" s="2" customFormat="1" ht="15.75" x14ac:dyDescent="0.25">
      <c r="H309" s="350"/>
      <c r="I309" s="350"/>
      <c r="J309" s="350"/>
      <c r="K309" s="350"/>
      <c r="L309" s="350"/>
      <c r="M309" s="350"/>
      <c r="N309" s="350"/>
      <c r="O309" s="350"/>
      <c r="P309" s="350"/>
      <c r="Q309" s="350"/>
      <c r="R309" s="350"/>
      <c r="S309" s="350"/>
      <c r="T309" s="350"/>
    </row>
    <row r="310" spans="8:20" s="2" customFormat="1" ht="15.75" x14ac:dyDescent="0.25">
      <c r="H310" s="350"/>
      <c r="I310" s="350"/>
      <c r="J310" s="350"/>
      <c r="K310" s="350"/>
      <c r="L310" s="350"/>
      <c r="M310" s="350"/>
      <c r="N310" s="350"/>
      <c r="O310" s="350"/>
      <c r="P310" s="350"/>
      <c r="Q310" s="350"/>
      <c r="R310" s="350"/>
      <c r="S310" s="350"/>
      <c r="T310" s="350"/>
    </row>
    <row r="311" spans="8:20" s="2" customFormat="1" ht="15.75" x14ac:dyDescent="0.25">
      <c r="H311" s="350"/>
      <c r="I311" s="350"/>
      <c r="J311" s="350"/>
      <c r="K311" s="350"/>
      <c r="L311" s="350"/>
      <c r="M311" s="350"/>
      <c r="N311" s="350"/>
      <c r="O311" s="350"/>
      <c r="P311" s="350"/>
      <c r="Q311" s="350"/>
      <c r="R311" s="350"/>
      <c r="S311" s="350"/>
      <c r="T311" s="350"/>
    </row>
    <row r="312" spans="8:20" s="2" customFormat="1" ht="15.75" x14ac:dyDescent="0.25">
      <c r="H312" s="350"/>
      <c r="I312" s="350"/>
      <c r="J312" s="350"/>
      <c r="K312" s="350"/>
      <c r="L312" s="350"/>
      <c r="M312" s="350"/>
      <c r="N312" s="350"/>
      <c r="O312" s="350"/>
      <c r="P312" s="350"/>
      <c r="Q312" s="350"/>
      <c r="R312" s="350"/>
      <c r="S312" s="350"/>
      <c r="T312" s="350"/>
    </row>
    <row r="313" spans="8:20" s="2" customFormat="1" ht="15.75" x14ac:dyDescent="0.25">
      <c r="H313" s="350"/>
      <c r="I313" s="350"/>
      <c r="J313" s="350"/>
      <c r="K313" s="350"/>
      <c r="L313" s="350"/>
      <c r="M313" s="350"/>
      <c r="N313" s="350"/>
      <c r="O313" s="350"/>
      <c r="P313" s="350"/>
      <c r="Q313" s="350"/>
      <c r="R313" s="350"/>
      <c r="S313" s="350"/>
      <c r="T313" s="350"/>
    </row>
    <row r="314" spans="8:20" s="2" customFormat="1" ht="15.75" x14ac:dyDescent="0.25">
      <c r="H314" s="350"/>
      <c r="I314" s="350"/>
      <c r="J314" s="350"/>
      <c r="K314" s="350"/>
      <c r="L314" s="350"/>
      <c r="M314" s="350"/>
      <c r="N314" s="350"/>
      <c r="O314" s="350"/>
      <c r="P314" s="350"/>
      <c r="Q314" s="350"/>
      <c r="R314" s="350"/>
      <c r="S314" s="350"/>
      <c r="T314" s="350"/>
    </row>
    <row r="315" spans="8:20" s="2" customFormat="1" ht="15.75" x14ac:dyDescent="0.25">
      <c r="H315" s="350"/>
      <c r="I315" s="350"/>
      <c r="J315" s="350"/>
      <c r="K315" s="350"/>
      <c r="L315" s="350"/>
      <c r="M315" s="350"/>
      <c r="N315" s="350"/>
      <c r="O315" s="350"/>
      <c r="P315" s="350"/>
      <c r="Q315" s="350"/>
      <c r="R315" s="350"/>
      <c r="S315" s="350"/>
      <c r="T315" s="350"/>
    </row>
    <row r="316" spans="8:20" s="2" customFormat="1" ht="15.75" x14ac:dyDescent="0.25">
      <c r="H316" s="350"/>
      <c r="I316" s="350"/>
      <c r="J316" s="350"/>
      <c r="K316" s="350"/>
      <c r="L316" s="350"/>
      <c r="M316" s="350"/>
      <c r="N316" s="350"/>
      <c r="O316" s="350"/>
      <c r="P316" s="350"/>
      <c r="Q316" s="350"/>
      <c r="R316" s="350"/>
      <c r="S316" s="350"/>
      <c r="T316" s="350"/>
    </row>
    <row r="317" spans="8:20" s="2" customFormat="1" ht="15.75" x14ac:dyDescent="0.25">
      <c r="H317" s="350"/>
      <c r="I317" s="350"/>
      <c r="J317" s="350"/>
      <c r="K317" s="350"/>
      <c r="L317" s="350"/>
      <c r="M317" s="350"/>
      <c r="N317" s="350"/>
      <c r="O317" s="350"/>
      <c r="P317" s="350"/>
      <c r="Q317" s="350"/>
      <c r="R317" s="350"/>
      <c r="S317" s="350"/>
      <c r="T317" s="350"/>
    </row>
    <row r="318" spans="8:20" s="2" customFormat="1" ht="15.75" x14ac:dyDescent="0.25">
      <c r="H318" s="350"/>
      <c r="I318" s="350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0"/>
    </row>
    <row r="319" spans="8:20" s="2" customFormat="1" ht="15.75" x14ac:dyDescent="0.25">
      <c r="H319" s="350"/>
      <c r="I319" s="350"/>
      <c r="J319" s="350"/>
      <c r="K319" s="350"/>
      <c r="L319" s="350"/>
      <c r="M319" s="350"/>
      <c r="N319" s="350"/>
      <c r="O319" s="350"/>
      <c r="P319" s="350"/>
      <c r="Q319" s="350"/>
      <c r="R319" s="350"/>
      <c r="S319" s="350"/>
      <c r="T319" s="350"/>
    </row>
    <row r="320" spans="8:20" s="2" customFormat="1" ht="15.75" x14ac:dyDescent="0.25">
      <c r="H320" s="350"/>
      <c r="I320" s="350"/>
      <c r="J320" s="350"/>
      <c r="K320" s="350"/>
      <c r="L320" s="350"/>
      <c r="M320" s="350"/>
      <c r="N320" s="350"/>
      <c r="O320" s="350"/>
      <c r="P320" s="350"/>
      <c r="Q320" s="350"/>
      <c r="R320" s="350"/>
      <c r="S320" s="350"/>
      <c r="T320" s="350"/>
    </row>
    <row r="321" spans="8:20" s="2" customFormat="1" ht="15.75" x14ac:dyDescent="0.25">
      <c r="H321" s="350"/>
      <c r="I321" s="350"/>
      <c r="J321" s="350"/>
      <c r="K321" s="350"/>
      <c r="L321" s="350"/>
      <c r="M321" s="350"/>
      <c r="N321" s="350"/>
      <c r="O321" s="350"/>
      <c r="P321" s="350"/>
      <c r="Q321" s="350"/>
      <c r="R321" s="350"/>
      <c r="S321" s="350"/>
      <c r="T321" s="350"/>
    </row>
    <row r="322" spans="8:20" s="2" customFormat="1" ht="15.75" x14ac:dyDescent="0.25">
      <c r="H322" s="350"/>
      <c r="I322" s="350"/>
      <c r="J322" s="350"/>
      <c r="K322" s="350"/>
      <c r="L322" s="350"/>
      <c r="M322" s="350"/>
      <c r="N322" s="350"/>
      <c r="O322" s="350"/>
      <c r="P322" s="350"/>
      <c r="Q322" s="350"/>
      <c r="R322" s="350"/>
      <c r="S322" s="350"/>
      <c r="T322" s="350"/>
    </row>
    <row r="323" spans="8:20" s="2" customFormat="1" ht="15.75" x14ac:dyDescent="0.25">
      <c r="H323" s="350"/>
      <c r="I323" s="350"/>
      <c r="J323" s="350"/>
      <c r="K323" s="350"/>
      <c r="L323" s="350"/>
      <c r="M323" s="350"/>
      <c r="N323" s="350"/>
      <c r="O323" s="350"/>
      <c r="P323" s="350"/>
      <c r="Q323" s="350"/>
      <c r="R323" s="350"/>
      <c r="S323" s="350"/>
      <c r="T323" s="350"/>
    </row>
    <row r="324" spans="8:20" s="2" customFormat="1" ht="15.75" x14ac:dyDescent="0.25">
      <c r="H324" s="350"/>
      <c r="I324" s="350"/>
      <c r="J324" s="350"/>
      <c r="K324" s="350"/>
      <c r="L324" s="350"/>
      <c r="M324" s="350"/>
      <c r="N324" s="350"/>
      <c r="O324" s="350"/>
      <c r="P324" s="350"/>
      <c r="Q324" s="350"/>
      <c r="R324" s="350"/>
      <c r="S324" s="350"/>
      <c r="T324" s="350"/>
    </row>
    <row r="325" spans="8:20" s="2" customFormat="1" ht="15.75" x14ac:dyDescent="0.25">
      <c r="H325" s="350"/>
      <c r="I325" s="350"/>
      <c r="J325" s="350"/>
      <c r="K325" s="350"/>
      <c r="L325" s="350"/>
      <c r="M325" s="350"/>
      <c r="N325" s="350"/>
      <c r="O325" s="350"/>
      <c r="P325" s="350"/>
      <c r="Q325" s="350"/>
      <c r="R325" s="350"/>
      <c r="S325" s="350"/>
      <c r="T325" s="350"/>
    </row>
    <row r="326" spans="8:20" s="2" customFormat="1" ht="15.75" x14ac:dyDescent="0.25">
      <c r="H326" s="350"/>
      <c r="I326" s="350"/>
      <c r="J326" s="350"/>
      <c r="K326" s="350"/>
      <c r="L326" s="350"/>
      <c r="M326" s="350"/>
      <c r="N326" s="350"/>
      <c r="O326" s="350"/>
      <c r="P326" s="350"/>
      <c r="Q326" s="350"/>
      <c r="R326" s="350"/>
      <c r="S326" s="350"/>
      <c r="T326" s="350"/>
    </row>
    <row r="327" spans="8:20" s="2" customFormat="1" ht="15.75" x14ac:dyDescent="0.25">
      <c r="H327" s="350"/>
      <c r="I327" s="350"/>
      <c r="J327" s="350"/>
      <c r="K327" s="350"/>
      <c r="L327" s="350"/>
      <c r="M327" s="350"/>
      <c r="N327" s="350"/>
      <c r="O327" s="350"/>
      <c r="P327" s="350"/>
      <c r="Q327" s="350"/>
      <c r="R327" s="350"/>
      <c r="S327" s="350"/>
      <c r="T327" s="350"/>
    </row>
    <row r="328" spans="8:20" s="2" customFormat="1" ht="15.75" x14ac:dyDescent="0.25">
      <c r="H328" s="350"/>
      <c r="I328" s="350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</row>
    <row r="329" spans="8:20" s="2" customFormat="1" ht="15.75" x14ac:dyDescent="0.25">
      <c r="H329" s="350"/>
      <c r="I329" s="350"/>
      <c r="J329" s="350"/>
      <c r="K329" s="350"/>
      <c r="L329" s="350"/>
      <c r="M329" s="350"/>
      <c r="N329" s="350"/>
      <c r="O329" s="350"/>
      <c r="P329" s="350"/>
      <c r="Q329" s="350"/>
      <c r="R329" s="350"/>
      <c r="S329" s="350"/>
      <c r="T329" s="350"/>
    </row>
    <row r="330" spans="8:20" s="2" customFormat="1" ht="15.75" x14ac:dyDescent="0.25">
      <c r="H330" s="350"/>
      <c r="I330" s="350"/>
      <c r="J330" s="350"/>
      <c r="K330" s="350"/>
      <c r="L330" s="350"/>
      <c r="M330" s="350"/>
      <c r="N330" s="350"/>
      <c r="O330" s="350"/>
      <c r="P330" s="350"/>
      <c r="Q330" s="350"/>
      <c r="R330" s="350"/>
      <c r="S330" s="350"/>
      <c r="T330" s="350"/>
    </row>
    <row r="331" spans="8:20" s="2" customFormat="1" ht="15.75" x14ac:dyDescent="0.25">
      <c r="H331" s="350"/>
      <c r="I331" s="350"/>
      <c r="J331" s="350"/>
      <c r="K331" s="350"/>
      <c r="L331" s="350"/>
      <c r="M331" s="350"/>
      <c r="N331" s="350"/>
      <c r="O331" s="350"/>
      <c r="P331" s="350"/>
      <c r="Q331" s="350"/>
      <c r="R331" s="350"/>
      <c r="S331" s="350"/>
      <c r="T331" s="350"/>
    </row>
    <row r="332" spans="8:20" s="2" customFormat="1" ht="15.75" x14ac:dyDescent="0.25">
      <c r="H332" s="350"/>
      <c r="I332" s="350"/>
      <c r="J332" s="350"/>
      <c r="K332" s="350"/>
      <c r="L332" s="350"/>
      <c r="M332" s="350"/>
      <c r="N332" s="350"/>
      <c r="O332" s="350"/>
      <c r="P332" s="350"/>
      <c r="Q332" s="350"/>
      <c r="R332" s="350"/>
      <c r="S332" s="350"/>
      <c r="T332" s="350"/>
    </row>
    <row r="333" spans="8:20" s="2" customFormat="1" ht="15.75" x14ac:dyDescent="0.25">
      <c r="H333" s="350"/>
      <c r="I333" s="350"/>
      <c r="J333" s="350"/>
      <c r="K333" s="350"/>
      <c r="L333" s="350"/>
      <c r="M333" s="350"/>
      <c r="N333" s="350"/>
      <c r="O333" s="350"/>
      <c r="P333" s="350"/>
      <c r="Q333" s="350"/>
      <c r="R333" s="350"/>
      <c r="S333" s="350"/>
      <c r="T333" s="350"/>
    </row>
    <row r="334" spans="8:20" s="2" customFormat="1" ht="15.75" x14ac:dyDescent="0.25">
      <c r="H334" s="350"/>
      <c r="I334" s="350"/>
      <c r="J334" s="350"/>
      <c r="K334" s="350"/>
      <c r="L334" s="350"/>
      <c r="M334" s="350"/>
      <c r="N334" s="350"/>
      <c r="O334" s="350"/>
      <c r="P334" s="350"/>
      <c r="Q334" s="350"/>
      <c r="R334" s="350"/>
      <c r="S334" s="350"/>
      <c r="T334" s="350"/>
    </row>
    <row r="335" spans="8:20" s="2" customFormat="1" ht="15.75" x14ac:dyDescent="0.25">
      <c r="H335" s="350"/>
      <c r="I335" s="350"/>
      <c r="J335" s="350"/>
      <c r="K335" s="350"/>
      <c r="L335" s="350"/>
      <c r="M335" s="350"/>
      <c r="N335" s="350"/>
      <c r="O335" s="350"/>
      <c r="P335" s="350"/>
      <c r="Q335" s="350"/>
      <c r="R335" s="350"/>
      <c r="S335" s="350"/>
      <c r="T335" s="350"/>
    </row>
    <row r="336" spans="8:20" s="2" customFormat="1" ht="15.75" x14ac:dyDescent="0.25">
      <c r="H336" s="350"/>
      <c r="I336" s="350"/>
      <c r="J336" s="350"/>
      <c r="K336" s="350"/>
      <c r="L336" s="350"/>
      <c r="M336" s="350"/>
      <c r="N336" s="350"/>
      <c r="O336" s="350"/>
      <c r="P336" s="350"/>
      <c r="Q336" s="350"/>
      <c r="R336" s="350"/>
      <c r="S336" s="350"/>
      <c r="T336" s="350"/>
    </row>
    <row r="337" spans="8:20" s="2" customFormat="1" ht="15.75" x14ac:dyDescent="0.25">
      <c r="H337" s="350"/>
      <c r="I337" s="350"/>
      <c r="J337" s="350"/>
      <c r="K337" s="350"/>
      <c r="L337" s="350"/>
      <c r="M337" s="350"/>
      <c r="N337" s="350"/>
      <c r="O337" s="350"/>
      <c r="P337" s="350"/>
      <c r="Q337" s="350"/>
      <c r="R337" s="350"/>
      <c r="S337" s="350"/>
      <c r="T337" s="350"/>
    </row>
    <row r="338" spans="8:20" s="2" customFormat="1" ht="15.75" x14ac:dyDescent="0.25">
      <c r="H338" s="350"/>
      <c r="I338" s="350"/>
      <c r="J338" s="350"/>
      <c r="K338" s="350"/>
      <c r="L338" s="350"/>
      <c r="M338" s="350"/>
      <c r="N338" s="350"/>
      <c r="O338" s="350"/>
      <c r="P338" s="350"/>
      <c r="Q338" s="350"/>
      <c r="R338" s="350"/>
      <c r="S338" s="350"/>
      <c r="T338" s="350"/>
    </row>
    <row r="339" spans="8:20" s="2" customFormat="1" ht="15.75" x14ac:dyDescent="0.25">
      <c r="H339" s="350"/>
      <c r="I339" s="350"/>
      <c r="J339" s="350"/>
      <c r="K339" s="350"/>
      <c r="L339" s="350"/>
      <c r="M339" s="350"/>
      <c r="N339" s="350"/>
      <c r="O339" s="350"/>
      <c r="P339" s="350"/>
      <c r="Q339" s="350"/>
      <c r="R339" s="350"/>
      <c r="S339" s="350"/>
      <c r="T339" s="350"/>
    </row>
    <row r="340" spans="8:20" s="2" customFormat="1" ht="15.75" x14ac:dyDescent="0.25">
      <c r="H340" s="350"/>
      <c r="I340" s="350"/>
      <c r="J340" s="350"/>
      <c r="K340" s="350"/>
      <c r="L340" s="350"/>
      <c r="M340" s="350"/>
      <c r="N340" s="350"/>
      <c r="O340" s="350"/>
      <c r="P340" s="350"/>
      <c r="Q340" s="350"/>
      <c r="R340" s="350"/>
      <c r="S340" s="350"/>
      <c r="T340" s="350"/>
    </row>
    <row r="341" spans="8:20" s="2" customFormat="1" ht="15.75" x14ac:dyDescent="0.25">
      <c r="H341" s="350"/>
      <c r="I341" s="350"/>
      <c r="J341" s="350"/>
      <c r="K341" s="350"/>
      <c r="L341" s="350"/>
      <c r="M341" s="350"/>
      <c r="N341" s="350"/>
      <c r="O341" s="350"/>
      <c r="P341" s="350"/>
      <c r="Q341" s="350"/>
      <c r="R341" s="350"/>
      <c r="S341" s="350"/>
      <c r="T341" s="350"/>
    </row>
    <row r="342" spans="8:20" s="2" customFormat="1" ht="15.75" x14ac:dyDescent="0.25">
      <c r="H342" s="350"/>
      <c r="I342" s="350"/>
      <c r="J342" s="350"/>
      <c r="K342" s="350"/>
      <c r="L342" s="350"/>
      <c r="M342" s="350"/>
      <c r="N342" s="350"/>
      <c r="O342" s="350"/>
      <c r="P342" s="350"/>
      <c r="Q342" s="350"/>
      <c r="R342" s="350"/>
      <c r="S342" s="350"/>
      <c r="T342" s="350"/>
    </row>
  </sheetData>
  <pageMargins left="0.75" right="0.75" top="1" bottom="1" header="0.5" footer="0.5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80"/>
  </sheetPr>
  <dimension ref="A1:T281"/>
  <sheetViews>
    <sheetView workbookViewId="0">
      <selection activeCell="H1" sqref="H1:T1048576"/>
    </sheetView>
  </sheetViews>
  <sheetFormatPr defaultColWidth="3.625" defaultRowHeight="36" customHeight="1" x14ac:dyDescent="0.25"/>
  <cols>
    <col min="1" max="1" width="3.125" style="130" bestFit="1" customWidth="1"/>
    <col min="2" max="2" width="36.375" style="1" bestFit="1" customWidth="1"/>
    <col min="3" max="3" width="22.375" style="1" customWidth="1"/>
    <col min="4" max="4" width="7.125" style="2" customWidth="1"/>
    <col min="5" max="5" width="10.375" style="2" customWidth="1"/>
    <col min="6" max="6" width="9" style="2" customWidth="1"/>
    <col min="7" max="7" width="7.125" style="2" customWidth="1"/>
    <col min="8" max="8" width="4.875" style="344" customWidth="1"/>
    <col min="9" max="19" width="4.875" style="346" customWidth="1"/>
    <col min="20" max="20" width="8.875" style="345" customWidth="1"/>
    <col min="21" max="16384" width="3.625" style="2"/>
  </cols>
  <sheetData>
    <row r="1" spans="1:20" s="1" customFormat="1" ht="52.5" x14ac:dyDescent="0.25">
      <c r="A1" s="129"/>
      <c r="B1" s="40" t="s">
        <v>0</v>
      </c>
      <c r="C1" s="41" t="s">
        <v>800</v>
      </c>
      <c r="D1" s="322"/>
      <c r="E1" s="323" t="s">
        <v>1601</v>
      </c>
      <c r="F1" s="322"/>
      <c r="G1" s="322"/>
      <c r="H1" s="327" t="s">
        <v>1547</v>
      </c>
      <c r="I1" s="328" t="s">
        <v>1548</v>
      </c>
      <c r="J1" s="328" t="s">
        <v>1549</v>
      </c>
      <c r="K1" s="328" t="s">
        <v>1550</v>
      </c>
      <c r="L1" s="328" t="s">
        <v>1551</v>
      </c>
      <c r="M1" s="328" t="s">
        <v>1552</v>
      </c>
      <c r="N1" s="328" t="s">
        <v>1553</v>
      </c>
      <c r="O1" s="328" t="s">
        <v>1554</v>
      </c>
      <c r="P1" s="328" t="s">
        <v>1555</v>
      </c>
      <c r="Q1" s="328" t="s">
        <v>1556</v>
      </c>
      <c r="R1" s="329" t="s">
        <v>1557</v>
      </c>
      <c r="S1" s="328" t="s">
        <v>1558</v>
      </c>
      <c r="T1" s="347" t="s">
        <v>1559</v>
      </c>
    </row>
    <row r="2" spans="1:20" ht="15.75" x14ac:dyDescent="0.25">
      <c r="B2" s="269" t="s">
        <v>621</v>
      </c>
      <c r="C2" s="270"/>
      <c r="D2" s="284"/>
      <c r="E2" s="284"/>
      <c r="F2" s="284"/>
      <c r="G2" s="284"/>
      <c r="H2" s="334"/>
      <c r="I2" s="335"/>
      <c r="J2" s="335"/>
      <c r="K2" s="335"/>
      <c r="L2" s="335"/>
      <c r="M2" s="335"/>
      <c r="N2" s="335"/>
      <c r="O2" s="335"/>
      <c r="P2" s="335"/>
      <c r="Q2" s="335"/>
      <c r="R2" s="336"/>
      <c r="S2" s="335"/>
      <c r="T2" s="335"/>
    </row>
    <row r="3" spans="1:20" ht="39" x14ac:dyDescent="0.25">
      <c r="A3" s="131">
        <v>909</v>
      </c>
      <c r="B3" s="90" t="s">
        <v>636</v>
      </c>
      <c r="C3" s="92" t="s">
        <v>803</v>
      </c>
      <c r="D3" s="318" t="s">
        <v>1568</v>
      </c>
      <c r="E3" s="318" t="s">
        <v>866</v>
      </c>
      <c r="F3" s="319">
        <v>25.41</v>
      </c>
      <c r="G3" s="321">
        <f>F3/100</f>
        <v>0.25409999999999999</v>
      </c>
      <c r="H3" s="337"/>
      <c r="I3" s="338"/>
      <c r="J3" s="338"/>
      <c r="K3" s="338"/>
      <c r="L3" s="338"/>
      <c r="M3" s="338"/>
      <c r="N3" s="338"/>
      <c r="O3" s="338"/>
      <c r="P3" s="338"/>
      <c r="Q3" s="338"/>
      <c r="R3" s="339"/>
      <c r="S3" s="338"/>
      <c r="T3" s="338">
        <f t="shared" ref="T3:T10" si="0">SUM(H3:S3)</f>
        <v>0</v>
      </c>
    </row>
    <row r="4" spans="1:20" ht="153.75" x14ac:dyDescent="0.25">
      <c r="A4" s="131">
        <v>1003</v>
      </c>
      <c r="B4" s="94" t="s">
        <v>734</v>
      </c>
      <c r="C4" s="95" t="s">
        <v>737</v>
      </c>
      <c r="D4" s="318" t="s">
        <v>1576</v>
      </c>
      <c r="E4" s="318" t="s">
        <v>1577</v>
      </c>
      <c r="F4" s="319">
        <v>34.42</v>
      </c>
      <c r="G4" s="319">
        <f>F4/4</f>
        <v>8.6050000000000004</v>
      </c>
      <c r="H4" s="337"/>
      <c r="I4" s="338"/>
      <c r="J4" s="338"/>
      <c r="K4" s="338"/>
      <c r="L4" s="338"/>
      <c r="M4" s="338"/>
      <c r="N4" s="338"/>
      <c r="O4" s="338"/>
      <c r="P4" s="338"/>
      <c r="Q4" s="338"/>
      <c r="R4" s="339"/>
      <c r="S4" s="338"/>
      <c r="T4" s="338">
        <f t="shared" si="0"/>
        <v>0</v>
      </c>
    </row>
    <row r="5" spans="1:20" ht="15.75" x14ac:dyDescent="0.25">
      <c r="A5" s="131">
        <v>1006</v>
      </c>
      <c r="B5" s="96" t="s">
        <v>742</v>
      </c>
      <c r="C5" s="95" t="s">
        <v>743</v>
      </c>
      <c r="D5" s="318" t="s">
        <v>1581</v>
      </c>
      <c r="E5" s="318" t="s">
        <v>1582</v>
      </c>
      <c r="F5" s="319">
        <v>41.58</v>
      </c>
      <c r="G5" s="319">
        <f>F5/9</f>
        <v>4.62</v>
      </c>
      <c r="H5" s="337"/>
      <c r="I5" s="338"/>
      <c r="J5" s="338"/>
      <c r="K5" s="338"/>
      <c r="L5" s="338"/>
      <c r="M5" s="338"/>
      <c r="N5" s="338"/>
      <c r="O5" s="338"/>
      <c r="P5" s="338"/>
      <c r="Q5" s="338"/>
      <c r="R5" s="339"/>
      <c r="S5" s="338"/>
      <c r="T5" s="338">
        <f t="shared" si="0"/>
        <v>0</v>
      </c>
    </row>
    <row r="6" spans="1:20" ht="153.75" x14ac:dyDescent="0.25">
      <c r="A6" s="131">
        <v>1008</v>
      </c>
      <c r="B6" s="96" t="s">
        <v>747</v>
      </c>
      <c r="C6" s="95" t="s">
        <v>748</v>
      </c>
      <c r="D6" s="318" t="s">
        <v>1584</v>
      </c>
      <c r="E6" s="318" t="s">
        <v>1579</v>
      </c>
      <c r="F6" s="319">
        <v>33.6</v>
      </c>
      <c r="G6" s="319">
        <f>F6/4</f>
        <v>8.4</v>
      </c>
      <c r="H6" s="337"/>
      <c r="I6" s="338"/>
      <c r="J6" s="338"/>
      <c r="K6" s="338"/>
      <c r="L6" s="338"/>
      <c r="M6" s="338"/>
      <c r="N6" s="338"/>
      <c r="O6" s="338"/>
      <c r="P6" s="338"/>
      <c r="Q6" s="338"/>
      <c r="R6" s="339"/>
      <c r="S6" s="338"/>
      <c r="T6" s="338">
        <f t="shared" si="0"/>
        <v>0</v>
      </c>
    </row>
    <row r="7" spans="1:20" ht="15.75" x14ac:dyDescent="0.25">
      <c r="A7" s="131">
        <v>1009</v>
      </c>
      <c r="B7" s="96" t="s">
        <v>749</v>
      </c>
      <c r="C7" s="97" t="s">
        <v>750</v>
      </c>
      <c r="D7" s="318" t="s">
        <v>1585</v>
      </c>
      <c r="E7" s="318" t="s">
        <v>1586</v>
      </c>
      <c r="F7" s="319">
        <v>51.09</v>
      </c>
      <c r="G7" s="319">
        <f>F7/5</f>
        <v>10.218</v>
      </c>
      <c r="H7" s="341"/>
      <c r="I7" s="338"/>
      <c r="J7" s="338"/>
      <c r="K7" s="338"/>
      <c r="L7" s="338"/>
      <c r="M7" s="338"/>
      <c r="N7" s="338"/>
      <c r="O7" s="338"/>
      <c r="P7" s="338"/>
      <c r="Q7" s="338"/>
      <c r="R7" s="339"/>
      <c r="S7" s="338"/>
      <c r="T7" s="338">
        <f t="shared" si="0"/>
        <v>0</v>
      </c>
    </row>
    <row r="8" spans="1:20" ht="15.75" x14ac:dyDescent="0.25">
      <c r="A8" s="131">
        <v>1010</v>
      </c>
      <c r="B8" s="96" t="s">
        <v>749</v>
      </c>
      <c r="C8" s="97" t="s">
        <v>752</v>
      </c>
      <c r="D8" s="318" t="s">
        <v>1585</v>
      </c>
      <c r="E8" s="318" t="s">
        <v>1586</v>
      </c>
      <c r="F8" s="319">
        <v>51.09</v>
      </c>
      <c r="G8" s="319">
        <f>F8/5</f>
        <v>10.218</v>
      </c>
      <c r="H8" s="337"/>
      <c r="I8" s="338"/>
      <c r="J8" s="338"/>
      <c r="K8" s="338"/>
      <c r="L8" s="338"/>
      <c r="M8" s="338"/>
      <c r="N8" s="338"/>
      <c r="O8" s="338"/>
      <c r="P8" s="338"/>
      <c r="Q8" s="338"/>
      <c r="R8" s="339"/>
      <c r="S8" s="338"/>
      <c r="T8" s="338">
        <f t="shared" si="0"/>
        <v>0</v>
      </c>
    </row>
    <row r="9" spans="1:20" ht="15.75" x14ac:dyDescent="0.25">
      <c r="A9" s="131">
        <v>1013</v>
      </c>
      <c r="B9" s="96" t="s">
        <v>757</v>
      </c>
      <c r="C9" s="97" t="s">
        <v>750</v>
      </c>
      <c r="D9" s="318" t="s">
        <v>1589</v>
      </c>
      <c r="E9" s="318" t="s">
        <v>1586</v>
      </c>
      <c r="F9" s="319">
        <v>52.5</v>
      </c>
      <c r="G9" s="319">
        <f>F9/5</f>
        <v>10.5</v>
      </c>
      <c r="H9" s="337"/>
      <c r="I9" s="338"/>
      <c r="J9" s="338"/>
      <c r="K9" s="338"/>
      <c r="L9" s="338"/>
      <c r="M9" s="338"/>
      <c r="N9" s="338"/>
      <c r="O9" s="338"/>
      <c r="P9" s="338"/>
      <c r="Q9" s="338"/>
      <c r="R9" s="339"/>
      <c r="S9" s="338"/>
      <c r="T9" s="338">
        <f t="shared" si="0"/>
        <v>0</v>
      </c>
    </row>
    <row r="10" spans="1:20" ht="15.75" x14ac:dyDescent="0.25">
      <c r="A10" s="131">
        <v>1014</v>
      </c>
      <c r="B10" s="96" t="s">
        <v>757</v>
      </c>
      <c r="C10" s="97" t="s">
        <v>752</v>
      </c>
      <c r="D10" s="318" t="s">
        <v>1589</v>
      </c>
      <c r="E10" s="318" t="s">
        <v>1586</v>
      </c>
      <c r="F10" s="319">
        <v>52.5</v>
      </c>
      <c r="G10" s="319">
        <f>F10/5</f>
        <v>10.5</v>
      </c>
      <c r="H10" s="337"/>
      <c r="I10" s="338"/>
      <c r="J10" s="338"/>
      <c r="K10" s="338"/>
      <c r="L10" s="338"/>
      <c r="M10" s="338"/>
      <c r="N10" s="338"/>
      <c r="O10" s="338"/>
      <c r="P10" s="338"/>
      <c r="Q10" s="338"/>
      <c r="R10" s="339"/>
      <c r="S10" s="338"/>
      <c r="T10" s="338">
        <f t="shared" si="0"/>
        <v>0</v>
      </c>
    </row>
    <row r="11" spans="1:20" ht="15.75" x14ac:dyDescent="0.25">
      <c r="A11" s="2"/>
      <c r="B11" s="2"/>
      <c r="C11" s="2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</row>
    <row r="12" spans="1:20" ht="15.75" x14ac:dyDescent="0.25">
      <c r="A12" s="2"/>
      <c r="B12" s="2"/>
      <c r="C12" s="2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</row>
    <row r="13" spans="1:20" ht="15.75" x14ac:dyDescent="0.25">
      <c r="A13" s="2"/>
      <c r="B13" s="2"/>
      <c r="C13" s="2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</row>
    <row r="14" spans="1:20" ht="15.75" x14ac:dyDescent="0.25">
      <c r="A14" s="2"/>
      <c r="B14" s="2"/>
      <c r="C14" s="2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</row>
    <row r="15" spans="1:20" ht="15.75" x14ac:dyDescent="0.25">
      <c r="A15" s="2"/>
      <c r="B15" s="2"/>
      <c r="C15" s="2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</row>
    <row r="16" spans="1:20" ht="15.75" x14ac:dyDescent="0.25">
      <c r="A16" s="2"/>
      <c r="B16" s="2"/>
      <c r="C16" s="2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</row>
    <row r="17" spans="1:20" ht="15.75" x14ac:dyDescent="0.25">
      <c r="A17" s="2"/>
      <c r="B17" s="2"/>
      <c r="C17" s="2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</row>
    <row r="18" spans="1:20" ht="15.75" x14ac:dyDescent="0.25">
      <c r="A18" s="2"/>
      <c r="B18" s="2"/>
      <c r="C18" s="2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</row>
    <row r="19" spans="1:20" ht="15.75" x14ac:dyDescent="0.25">
      <c r="A19" s="2"/>
      <c r="B19" s="2"/>
      <c r="C19" s="2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</row>
    <row r="20" spans="1:20" ht="15.75" x14ac:dyDescent="0.25">
      <c r="A20" s="2"/>
      <c r="B20" s="2"/>
      <c r="C20" s="2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</row>
    <row r="21" spans="1:20" ht="15.75" x14ac:dyDescent="0.25">
      <c r="A21" s="2"/>
      <c r="B21" s="2"/>
      <c r="C21" s="2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</row>
    <row r="22" spans="1:20" ht="15.75" x14ac:dyDescent="0.25">
      <c r="A22" s="2"/>
      <c r="B22" s="2"/>
      <c r="C22" s="2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</row>
    <row r="23" spans="1:20" ht="15.75" x14ac:dyDescent="0.25">
      <c r="A23" s="2"/>
      <c r="B23" s="2"/>
      <c r="C23" s="2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</row>
    <row r="24" spans="1:20" ht="15.75" x14ac:dyDescent="0.25">
      <c r="A24" s="2"/>
      <c r="B24" s="2"/>
      <c r="C24" s="2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</row>
    <row r="25" spans="1:20" ht="15.75" x14ac:dyDescent="0.25">
      <c r="A25" s="2"/>
      <c r="B25" s="2"/>
      <c r="C25" s="2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</row>
    <row r="26" spans="1:20" ht="15.75" x14ac:dyDescent="0.25">
      <c r="A26" s="2"/>
      <c r="B26" s="2"/>
      <c r="C26" s="2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</row>
    <row r="27" spans="1:20" ht="15.75" x14ac:dyDescent="0.25">
      <c r="A27" s="2"/>
      <c r="B27" s="2"/>
      <c r="C27" s="2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</row>
    <row r="28" spans="1:20" ht="15.75" x14ac:dyDescent="0.25">
      <c r="A28" s="2"/>
      <c r="B28" s="2"/>
      <c r="C28" s="2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</row>
    <row r="29" spans="1:20" ht="15.75" x14ac:dyDescent="0.25">
      <c r="A29" s="2"/>
      <c r="B29" s="2"/>
      <c r="C29" s="2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</row>
    <row r="30" spans="1:20" ht="15.75" x14ac:dyDescent="0.25">
      <c r="A30" s="2"/>
      <c r="B30" s="2"/>
      <c r="C30" s="2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</row>
    <row r="31" spans="1:20" ht="15.75" x14ac:dyDescent="0.25">
      <c r="A31" s="2"/>
      <c r="B31" s="2"/>
      <c r="C31" s="2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</row>
    <row r="32" spans="1:20" ht="15.75" x14ac:dyDescent="0.25">
      <c r="A32" s="2"/>
      <c r="B32" s="2"/>
      <c r="C32" s="2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</row>
    <row r="33" spans="1:20" ht="15.75" x14ac:dyDescent="0.25">
      <c r="A33" s="2"/>
      <c r="B33" s="2"/>
      <c r="C33" s="2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</row>
    <row r="34" spans="1:20" ht="15.75" x14ac:dyDescent="0.25">
      <c r="A34" s="2"/>
      <c r="B34" s="2"/>
      <c r="C34" s="2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</row>
    <row r="35" spans="1:20" ht="15.75" x14ac:dyDescent="0.25">
      <c r="A35" s="2"/>
      <c r="B35" s="2"/>
      <c r="C35" s="2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</row>
    <row r="36" spans="1:20" ht="15.75" x14ac:dyDescent="0.25">
      <c r="A36" s="2"/>
      <c r="B36" s="2"/>
      <c r="C36" s="2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</row>
    <row r="37" spans="1:20" ht="15.75" x14ac:dyDescent="0.25">
      <c r="A37" s="2"/>
      <c r="B37" s="2"/>
      <c r="C37" s="2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</row>
    <row r="38" spans="1:20" ht="15.75" x14ac:dyDescent="0.25">
      <c r="A38" s="2"/>
      <c r="B38" s="2"/>
      <c r="C38" s="2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</row>
    <row r="39" spans="1:20" ht="15.75" x14ac:dyDescent="0.25">
      <c r="A39" s="2"/>
      <c r="B39" s="2"/>
      <c r="C39" s="2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</row>
    <row r="40" spans="1:20" ht="15.75" x14ac:dyDescent="0.25">
      <c r="A40" s="2"/>
      <c r="B40" s="2"/>
      <c r="C40" s="2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</row>
    <row r="41" spans="1:20" ht="15.75" x14ac:dyDescent="0.25">
      <c r="A41" s="2"/>
      <c r="B41" s="2"/>
      <c r="C41" s="2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</row>
    <row r="42" spans="1:20" ht="15.75" x14ac:dyDescent="0.25">
      <c r="A42" s="2"/>
      <c r="B42" s="2"/>
      <c r="C42" s="2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</row>
    <row r="43" spans="1:20" ht="15.75" x14ac:dyDescent="0.25">
      <c r="A43" s="2"/>
      <c r="B43" s="2"/>
      <c r="C43" s="2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</row>
    <row r="44" spans="1:20" ht="15.75" x14ac:dyDescent="0.25">
      <c r="A44" s="2"/>
      <c r="B44" s="2"/>
      <c r="C44" s="2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</row>
    <row r="45" spans="1:20" ht="15.75" x14ac:dyDescent="0.25">
      <c r="A45" s="2"/>
      <c r="B45" s="2"/>
      <c r="C45" s="2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</row>
    <row r="46" spans="1:20" ht="15.75" x14ac:dyDescent="0.25">
      <c r="A46" s="2"/>
      <c r="B46" s="2"/>
      <c r="C46" s="2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</row>
    <row r="47" spans="1:20" ht="15.75" x14ac:dyDescent="0.25">
      <c r="A47" s="2"/>
      <c r="B47" s="2"/>
      <c r="C47" s="2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</row>
    <row r="48" spans="1:20" ht="15.75" x14ac:dyDescent="0.25">
      <c r="A48" s="2"/>
      <c r="B48" s="2"/>
      <c r="C48" s="2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</row>
    <row r="49" spans="1:20" ht="15.75" x14ac:dyDescent="0.25">
      <c r="A49" s="2"/>
      <c r="B49" s="2"/>
      <c r="C49" s="2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</row>
    <row r="50" spans="1:20" ht="15.75" x14ac:dyDescent="0.25">
      <c r="A50" s="2"/>
      <c r="B50" s="2"/>
      <c r="C50" s="2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</row>
    <row r="51" spans="1:20" ht="15.75" x14ac:dyDescent="0.25">
      <c r="A51" s="2"/>
      <c r="B51" s="2"/>
      <c r="C51" s="2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</row>
    <row r="52" spans="1:20" ht="15.75" x14ac:dyDescent="0.25">
      <c r="A52" s="2"/>
      <c r="B52" s="2"/>
      <c r="C52" s="2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</row>
    <row r="53" spans="1:20" ht="15.75" x14ac:dyDescent="0.25">
      <c r="A53" s="2"/>
      <c r="B53" s="2"/>
      <c r="C53" s="2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</row>
    <row r="54" spans="1:20" ht="15.75" x14ac:dyDescent="0.25">
      <c r="A54" s="2"/>
      <c r="B54" s="2"/>
      <c r="C54" s="2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</row>
    <row r="55" spans="1:20" ht="15.75" x14ac:dyDescent="0.25">
      <c r="A55" s="2"/>
      <c r="B55" s="2"/>
      <c r="C55" s="2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</row>
    <row r="56" spans="1:20" ht="15.75" x14ac:dyDescent="0.25">
      <c r="A56" s="2"/>
      <c r="B56" s="2"/>
      <c r="C56" s="2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</row>
    <row r="57" spans="1:20" ht="15.75" x14ac:dyDescent="0.25">
      <c r="A57" s="2"/>
      <c r="B57" s="2"/>
      <c r="C57" s="2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</row>
    <row r="58" spans="1:20" ht="15.75" x14ac:dyDescent="0.25">
      <c r="A58" s="2"/>
      <c r="B58" s="2"/>
      <c r="C58" s="2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</row>
    <row r="59" spans="1:20" ht="15.75" x14ac:dyDescent="0.25">
      <c r="A59" s="2"/>
      <c r="B59" s="2"/>
      <c r="C59" s="2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</row>
    <row r="60" spans="1:20" ht="15.75" x14ac:dyDescent="0.25">
      <c r="A60" s="2"/>
      <c r="B60" s="2"/>
      <c r="C60" s="2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</row>
    <row r="61" spans="1:20" ht="15.75" x14ac:dyDescent="0.25">
      <c r="A61" s="2"/>
      <c r="B61" s="2"/>
      <c r="C61" s="2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</row>
    <row r="62" spans="1:20" ht="15.75" x14ac:dyDescent="0.25">
      <c r="A62" s="2"/>
      <c r="B62" s="2"/>
      <c r="C62" s="2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</row>
    <row r="63" spans="1:20" ht="15.75" x14ac:dyDescent="0.25">
      <c r="A63" s="2"/>
      <c r="B63" s="2"/>
      <c r="C63" s="2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</row>
    <row r="64" spans="1:20" ht="15.75" x14ac:dyDescent="0.25">
      <c r="A64" s="2"/>
      <c r="B64" s="2"/>
      <c r="C64" s="2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</row>
    <row r="65" spans="1:20" ht="15.75" x14ac:dyDescent="0.25">
      <c r="A65" s="2"/>
      <c r="B65" s="2"/>
      <c r="C65" s="2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</row>
    <row r="66" spans="1:20" ht="15.75" x14ac:dyDescent="0.25">
      <c r="A66" s="2"/>
      <c r="B66" s="2"/>
      <c r="C66" s="2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</row>
    <row r="67" spans="1:20" ht="15.75" x14ac:dyDescent="0.25">
      <c r="A67" s="2"/>
      <c r="B67" s="2"/>
      <c r="C67" s="2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</row>
    <row r="68" spans="1:20" ht="15.75" x14ac:dyDescent="0.25">
      <c r="A68" s="2"/>
      <c r="B68" s="2"/>
      <c r="C68" s="2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</row>
    <row r="69" spans="1:20" ht="15.75" x14ac:dyDescent="0.25">
      <c r="A69" s="2"/>
      <c r="B69" s="2"/>
      <c r="C69" s="2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</row>
    <row r="70" spans="1:20" ht="15.75" x14ac:dyDescent="0.25">
      <c r="A70" s="2"/>
      <c r="B70" s="2"/>
      <c r="C70" s="2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</row>
    <row r="71" spans="1:20" ht="15.75" x14ac:dyDescent="0.25">
      <c r="A71" s="2"/>
      <c r="B71" s="2"/>
      <c r="C71" s="2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</row>
    <row r="72" spans="1:20" ht="15.75" x14ac:dyDescent="0.25">
      <c r="A72" s="2"/>
      <c r="B72" s="2"/>
      <c r="C72" s="2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</row>
    <row r="73" spans="1:20" ht="15.75" x14ac:dyDescent="0.25">
      <c r="A73" s="2"/>
      <c r="B73" s="2"/>
      <c r="C73" s="2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</row>
    <row r="74" spans="1:20" ht="15.75" x14ac:dyDescent="0.25">
      <c r="A74" s="2"/>
      <c r="B74" s="2"/>
      <c r="C74" s="2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</row>
    <row r="75" spans="1:20" ht="15.75" x14ac:dyDescent="0.25">
      <c r="A75" s="2"/>
      <c r="B75" s="2"/>
      <c r="C75" s="2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</row>
    <row r="76" spans="1:20" ht="15.75" x14ac:dyDescent="0.25">
      <c r="A76" s="2"/>
      <c r="B76" s="2"/>
      <c r="C76" s="2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</row>
    <row r="77" spans="1:20" ht="15.75" x14ac:dyDescent="0.25">
      <c r="A77" s="2"/>
      <c r="B77" s="2"/>
      <c r="C77" s="2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</row>
    <row r="78" spans="1:20" ht="15.75" x14ac:dyDescent="0.25">
      <c r="A78" s="2"/>
      <c r="B78" s="2"/>
      <c r="C78" s="2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</row>
    <row r="79" spans="1:20" ht="15.75" x14ac:dyDescent="0.25">
      <c r="A79" s="2"/>
      <c r="B79" s="2"/>
      <c r="C79" s="2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</row>
    <row r="80" spans="1:20" ht="15.75" x14ac:dyDescent="0.25">
      <c r="A80" s="2"/>
      <c r="B80" s="2"/>
      <c r="C80" s="2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</row>
    <row r="81" spans="1:20" ht="15.75" x14ac:dyDescent="0.25">
      <c r="A81" s="2"/>
      <c r="B81" s="2"/>
      <c r="C81" s="2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</row>
    <row r="82" spans="1:20" ht="15.75" x14ac:dyDescent="0.25">
      <c r="A82" s="2"/>
      <c r="B82" s="2"/>
      <c r="C82" s="2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</row>
    <row r="83" spans="1:20" ht="15.75" x14ac:dyDescent="0.25">
      <c r="A83" s="2"/>
      <c r="B83" s="2"/>
      <c r="C83" s="2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</row>
    <row r="84" spans="1:20" ht="15.75" x14ac:dyDescent="0.25">
      <c r="A84" s="2"/>
      <c r="B84" s="2"/>
      <c r="C84" s="2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</row>
    <row r="85" spans="1:20" ht="15.75" x14ac:dyDescent="0.25">
      <c r="A85" s="2"/>
      <c r="B85" s="2"/>
      <c r="C85" s="2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</row>
    <row r="86" spans="1:20" ht="15.75" x14ac:dyDescent="0.25">
      <c r="A86" s="2"/>
      <c r="B86" s="2"/>
      <c r="C86" s="2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</row>
    <row r="87" spans="1:20" ht="15.75" x14ac:dyDescent="0.25">
      <c r="A87" s="2"/>
      <c r="B87" s="2"/>
      <c r="C87" s="2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</row>
    <row r="88" spans="1:20" ht="15.75" x14ac:dyDescent="0.25">
      <c r="A88" s="2"/>
      <c r="B88" s="2"/>
      <c r="C88" s="2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</row>
    <row r="89" spans="1:20" ht="15.75" x14ac:dyDescent="0.25">
      <c r="A89" s="2"/>
      <c r="B89" s="2"/>
      <c r="C89" s="2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</row>
    <row r="90" spans="1:20" ht="15.75" x14ac:dyDescent="0.25">
      <c r="A90" s="2"/>
      <c r="B90" s="2"/>
      <c r="C90" s="2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</row>
    <row r="91" spans="1:20" ht="15.75" x14ac:dyDescent="0.25">
      <c r="A91" s="2"/>
      <c r="B91" s="2"/>
      <c r="C91" s="2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</row>
    <row r="92" spans="1:20" ht="15.75" x14ac:dyDescent="0.25">
      <c r="A92" s="2"/>
      <c r="B92" s="2"/>
      <c r="C92" s="2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</row>
    <row r="93" spans="1:20" ht="15.75" x14ac:dyDescent="0.25">
      <c r="A93" s="2"/>
      <c r="B93" s="2"/>
      <c r="C93" s="2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</row>
    <row r="94" spans="1:20" ht="15.75" x14ac:dyDescent="0.25">
      <c r="A94" s="2"/>
      <c r="B94" s="2"/>
      <c r="C94" s="2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</row>
    <row r="95" spans="1:20" ht="15.75" x14ac:dyDescent="0.25">
      <c r="A95" s="2"/>
      <c r="B95" s="2"/>
      <c r="C95" s="2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</row>
    <row r="96" spans="1:20" ht="15.75" x14ac:dyDescent="0.25">
      <c r="A96" s="2"/>
      <c r="B96" s="2"/>
      <c r="C96" s="2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</row>
    <row r="97" spans="1:20" ht="15.75" x14ac:dyDescent="0.25">
      <c r="A97" s="2"/>
      <c r="B97" s="2"/>
      <c r="C97" s="2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</row>
    <row r="98" spans="1:20" ht="15.75" x14ac:dyDescent="0.25">
      <c r="A98" s="2"/>
      <c r="B98" s="2"/>
      <c r="C98" s="2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</row>
    <row r="99" spans="1:20" ht="15.75" x14ac:dyDescent="0.25">
      <c r="A99" s="2"/>
      <c r="B99" s="2"/>
      <c r="C99" s="2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</row>
    <row r="100" spans="1:20" ht="15.75" x14ac:dyDescent="0.25">
      <c r="A100" s="2"/>
      <c r="B100" s="2"/>
      <c r="C100" s="2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</row>
    <row r="101" spans="1:20" ht="15.75" x14ac:dyDescent="0.25">
      <c r="A101" s="2"/>
      <c r="B101" s="2"/>
      <c r="C101" s="2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</row>
    <row r="102" spans="1:20" ht="15.75" x14ac:dyDescent="0.25">
      <c r="A102" s="2"/>
      <c r="B102" s="2"/>
      <c r="C102" s="2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</row>
    <row r="103" spans="1:20" ht="15.75" x14ac:dyDescent="0.25">
      <c r="A103" s="2"/>
      <c r="B103" s="2"/>
      <c r="C103" s="2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</row>
    <row r="104" spans="1:20" ht="15.75" x14ac:dyDescent="0.25">
      <c r="A104" s="2"/>
      <c r="B104" s="2"/>
      <c r="C104" s="2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</row>
    <row r="105" spans="1:20" ht="15.75" x14ac:dyDescent="0.25">
      <c r="A105" s="2"/>
      <c r="B105" s="2"/>
      <c r="C105" s="2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</row>
    <row r="106" spans="1:20" ht="15.75" x14ac:dyDescent="0.25">
      <c r="A106" s="2"/>
      <c r="B106" s="2"/>
      <c r="C106" s="2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</row>
    <row r="107" spans="1:20" ht="15.75" x14ac:dyDescent="0.25">
      <c r="A107" s="2"/>
      <c r="B107" s="2"/>
      <c r="C107" s="2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</row>
    <row r="108" spans="1:20" ht="15.75" x14ac:dyDescent="0.25">
      <c r="A108" s="2"/>
      <c r="B108" s="2"/>
      <c r="C108" s="2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</row>
    <row r="109" spans="1:20" ht="15.75" x14ac:dyDescent="0.25">
      <c r="A109" s="2"/>
      <c r="B109" s="2"/>
      <c r="C109" s="2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</row>
    <row r="110" spans="1:20" ht="15.75" x14ac:dyDescent="0.25">
      <c r="A110" s="2"/>
      <c r="B110" s="2"/>
      <c r="C110" s="2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</row>
    <row r="111" spans="1:20" ht="15.75" x14ac:dyDescent="0.25">
      <c r="A111" s="2"/>
      <c r="B111" s="2"/>
      <c r="C111" s="2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</row>
    <row r="112" spans="1:20" ht="15.75" x14ac:dyDescent="0.25">
      <c r="A112" s="2"/>
      <c r="B112" s="2"/>
      <c r="C112" s="2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</row>
    <row r="113" spans="1:20" ht="15.75" x14ac:dyDescent="0.25">
      <c r="A113" s="2"/>
      <c r="B113" s="2"/>
      <c r="C113" s="2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</row>
    <row r="114" spans="1:20" ht="15.75" x14ac:dyDescent="0.25">
      <c r="A114" s="2"/>
      <c r="B114" s="2"/>
      <c r="C114" s="2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</row>
    <row r="115" spans="1:20" ht="15.75" x14ac:dyDescent="0.25">
      <c r="A115" s="2"/>
      <c r="B115" s="2"/>
      <c r="C115" s="2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</row>
    <row r="116" spans="1:20" ht="15.75" x14ac:dyDescent="0.25">
      <c r="A116" s="2"/>
      <c r="B116" s="2"/>
      <c r="C116" s="2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</row>
    <row r="117" spans="1:20" ht="15.75" x14ac:dyDescent="0.25">
      <c r="A117" s="2"/>
      <c r="B117" s="2"/>
      <c r="C117" s="2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</row>
    <row r="118" spans="1:20" ht="15.75" x14ac:dyDescent="0.25">
      <c r="A118" s="2"/>
      <c r="B118" s="2"/>
      <c r="C118" s="2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</row>
    <row r="119" spans="1:20" ht="15.75" x14ac:dyDescent="0.25">
      <c r="A119" s="2"/>
      <c r="B119" s="2"/>
      <c r="C119" s="2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</row>
    <row r="120" spans="1:20" ht="15.75" x14ac:dyDescent="0.25">
      <c r="A120" s="2"/>
      <c r="B120" s="2"/>
      <c r="C120" s="2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</row>
    <row r="121" spans="1:20" ht="15.75" x14ac:dyDescent="0.25">
      <c r="A121" s="2"/>
      <c r="B121" s="2"/>
      <c r="C121" s="2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</row>
    <row r="122" spans="1:20" ht="15.75" x14ac:dyDescent="0.25">
      <c r="A122" s="2"/>
      <c r="B122" s="2"/>
      <c r="C122" s="2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</row>
    <row r="123" spans="1:20" ht="15.75" x14ac:dyDescent="0.25">
      <c r="A123" s="2"/>
      <c r="B123" s="2"/>
      <c r="C123" s="2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</row>
    <row r="124" spans="1:20" ht="15.75" x14ac:dyDescent="0.25">
      <c r="A124" s="2"/>
      <c r="B124" s="2"/>
      <c r="C124" s="2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</row>
    <row r="125" spans="1:20" ht="15.75" x14ac:dyDescent="0.25">
      <c r="A125" s="2"/>
      <c r="B125" s="2"/>
      <c r="C125" s="2"/>
      <c r="H125" s="350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</row>
    <row r="126" spans="1:20" ht="15.75" x14ac:dyDescent="0.25">
      <c r="A126" s="2"/>
      <c r="B126" s="2"/>
      <c r="C126" s="2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</row>
    <row r="127" spans="1:20" ht="15.75" x14ac:dyDescent="0.25">
      <c r="A127" s="2"/>
      <c r="B127" s="2"/>
      <c r="C127" s="2"/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</row>
    <row r="128" spans="1:20" ht="15.75" x14ac:dyDescent="0.25">
      <c r="A128" s="2"/>
      <c r="B128" s="2"/>
      <c r="C128" s="2"/>
      <c r="H128" s="350"/>
      <c r="I128" s="350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</row>
    <row r="129" spans="1:20" ht="15.75" x14ac:dyDescent="0.25">
      <c r="A129" s="2"/>
      <c r="B129" s="2"/>
      <c r="C129" s="2"/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</row>
    <row r="130" spans="1:20" ht="15.75" x14ac:dyDescent="0.25">
      <c r="A130" s="2"/>
      <c r="B130" s="2"/>
      <c r="C130" s="2"/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</row>
    <row r="131" spans="1:20" ht="15.75" x14ac:dyDescent="0.25">
      <c r="A131" s="2"/>
      <c r="B131" s="2"/>
      <c r="C131" s="2"/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</row>
    <row r="132" spans="1:20" ht="15.75" x14ac:dyDescent="0.25">
      <c r="A132" s="2"/>
      <c r="B132" s="2"/>
      <c r="C132" s="2"/>
      <c r="H132" s="350"/>
      <c r="I132" s="350"/>
      <c r="J132" s="350"/>
      <c r="K132" s="350"/>
      <c r="L132" s="350"/>
      <c r="M132" s="350"/>
      <c r="N132" s="350"/>
      <c r="O132" s="350"/>
      <c r="P132" s="350"/>
      <c r="Q132" s="350"/>
      <c r="R132" s="350"/>
      <c r="S132" s="350"/>
      <c r="T132" s="350"/>
    </row>
    <row r="133" spans="1:20" ht="15.75" x14ac:dyDescent="0.25">
      <c r="A133" s="2"/>
      <c r="B133" s="2"/>
      <c r="C133" s="2"/>
      <c r="H133" s="350"/>
      <c r="I133" s="350"/>
      <c r="J133" s="350"/>
      <c r="K133" s="350"/>
      <c r="L133" s="350"/>
      <c r="M133" s="350"/>
      <c r="N133" s="350"/>
      <c r="O133" s="350"/>
      <c r="P133" s="350"/>
      <c r="Q133" s="350"/>
      <c r="R133" s="350"/>
      <c r="S133" s="350"/>
      <c r="T133" s="350"/>
    </row>
    <row r="134" spans="1:20" ht="15.75" x14ac:dyDescent="0.25">
      <c r="A134" s="2"/>
      <c r="B134" s="2"/>
      <c r="C134" s="2"/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350"/>
      <c r="T134" s="350"/>
    </row>
    <row r="135" spans="1:20" ht="15.75" x14ac:dyDescent="0.25">
      <c r="A135" s="2"/>
      <c r="B135" s="2"/>
      <c r="C135" s="2"/>
      <c r="H135" s="350"/>
      <c r="I135" s="350"/>
      <c r="J135" s="350"/>
      <c r="K135" s="350"/>
      <c r="L135" s="350"/>
      <c r="M135" s="350"/>
      <c r="N135" s="350"/>
      <c r="O135" s="350"/>
      <c r="P135" s="350"/>
      <c r="Q135" s="350"/>
      <c r="R135" s="350"/>
      <c r="S135" s="350"/>
      <c r="T135" s="350"/>
    </row>
    <row r="136" spans="1:20" ht="15.75" x14ac:dyDescent="0.25">
      <c r="A136" s="2"/>
      <c r="B136" s="2"/>
      <c r="C136" s="2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</row>
    <row r="137" spans="1:20" ht="15.75" x14ac:dyDescent="0.25">
      <c r="A137" s="2"/>
      <c r="B137" s="2"/>
      <c r="C137" s="2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</row>
    <row r="138" spans="1:20" ht="15.75" x14ac:dyDescent="0.25">
      <c r="A138" s="2"/>
      <c r="B138" s="2"/>
      <c r="C138" s="2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</row>
    <row r="139" spans="1:20" ht="15.75" x14ac:dyDescent="0.25">
      <c r="A139" s="2"/>
      <c r="B139" s="2"/>
      <c r="C139" s="2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</row>
    <row r="140" spans="1:20" ht="15.75" x14ac:dyDescent="0.25">
      <c r="A140" s="2"/>
      <c r="B140" s="2"/>
      <c r="C140" s="2"/>
      <c r="H140" s="350"/>
      <c r="I140" s="350"/>
      <c r="J140" s="350"/>
      <c r="K140" s="350"/>
      <c r="L140" s="350"/>
      <c r="M140" s="350"/>
      <c r="N140" s="350"/>
      <c r="O140" s="350"/>
      <c r="P140" s="350"/>
      <c r="Q140" s="350"/>
      <c r="R140" s="350"/>
      <c r="S140" s="350"/>
      <c r="T140" s="350"/>
    </row>
    <row r="141" spans="1:20" ht="15.75" x14ac:dyDescent="0.25">
      <c r="A141" s="2"/>
      <c r="B141" s="2"/>
      <c r="C141" s="2"/>
      <c r="H141" s="350"/>
      <c r="I141" s="350"/>
      <c r="J141" s="350"/>
      <c r="K141" s="350"/>
      <c r="L141" s="350"/>
      <c r="M141" s="350"/>
      <c r="N141" s="350"/>
      <c r="O141" s="350"/>
      <c r="P141" s="350"/>
      <c r="Q141" s="350"/>
      <c r="R141" s="350"/>
      <c r="S141" s="350"/>
      <c r="T141" s="350"/>
    </row>
    <row r="142" spans="1:20" ht="15.75" x14ac:dyDescent="0.25">
      <c r="A142" s="2"/>
      <c r="B142" s="2"/>
      <c r="C142" s="2"/>
      <c r="H142" s="350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</row>
    <row r="143" spans="1:20" ht="15.75" x14ac:dyDescent="0.25">
      <c r="A143" s="2"/>
      <c r="B143" s="2"/>
      <c r="C143" s="2"/>
      <c r="H143" s="350"/>
      <c r="I143" s="350"/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0"/>
    </row>
    <row r="144" spans="1:20" ht="15.75" x14ac:dyDescent="0.25">
      <c r="A144" s="2"/>
      <c r="B144" s="2"/>
      <c r="C144" s="2"/>
      <c r="H144" s="350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</row>
    <row r="145" spans="1:20" ht="15.75" x14ac:dyDescent="0.25">
      <c r="A145" s="2"/>
      <c r="B145" s="2"/>
      <c r="C145" s="2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</row>
    <row r="146" spans="1:20" ht="15.75" x14ac:dyDescent="0.25">
      <c r="A146" s="2"/>
      <c r="B146" s="2"/>
      <c r="C146" s="2"/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</row>
    <row r="147" spans="1:20" ht="15.75" x14ac:dyDescent="0.25">
      <c r="A147" s="2"/>
      <c r="B147" s="2"/>
      <c r="C147" s="2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</row>
    <row r="148" spans="1:20" ht="15.75" x14ac:dyDescent="0.25">
      <c r="A148" s="2"/>
      <c r="B148" s="2"/>
      <c r="C148" s="2"/>
      <c r="H148" s="350"/>
      <c r="I148" s="350"/>
      <c r="J148" s="350"/>
      <c r="K148" s="350"/>
      <c r="L148" s="350"/>
      <c r="M148" s="350"/>
      <c r="N148" s="350"/>
      <c r="O148" s="350"/>
      <c r="P148" s="350"/>
      <c r="Q148" s="350"/>
      <c r="R148" s="350"/>
      <c r="S148" s="350"/>
      <c r="T148" s="350"/>
    </row>
    <row r="149" spans="1:20" ht="15.75" x14ac:dyDescent="0.25">
      <c r="A149" s="2"/>
      <c r="B149" s="2"/>
      <c r="C149" s="2"/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</row>
    <row r="150" spans="1:20" ht="15.75" x14ac:dyDescent="0.25">
      <c r="A150" s="2"/>
      <c r="B150" s="2"/>
      <c r="C150" s="2"/>
      <c r="H150" s="350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</row>
    <row r="151" spans="1:20" ht="15.75" x14ac:dyDescent="0.25">
      <c r="A151" s="2"/>
      <c r="B151" s="2"/>
      <c r="C151" s="2"/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</row>
    <row r="152" spans="1:20" ht="15.75" x14ac:dyDescent="0.25">
      <c r="A152" s="2"/>
      <c r="B152" s="2"/>
      <c r="C152" s="2"/>
      <c r="H152" s="350"/>
      <c r="I152" s="350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</row>
    <row r="153" spans="1:20" ht="15.75" x14ac:dyDescent="0.25">
      <c r="A153" s="2"/>
      <c r="B153" s="2"/>
      <c r="C153" s="2"/>
      <c r="H153" s="350"/>
      <c r="I153" s="350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</row>
    <row r="154" spans="1:20" ht="15.75" x14ac:dyDescent="0.25">
      <c r="A154" s="2"/>
      <c r="B154" s="2"/>
      <c r="C154" s="2"/>
      <c r="H154" s="350"/>
      <c r="I154" s="350"/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0"/>
    </row>
    <row r="155" spans="1:20" ht="15.75" x14ac:dyDescent="0.25">
      <c r="A155" s="2"/>
      <c r="B155" s="2"/>
      <c r="C155" s="2"/>
      <c r="H155" s="350"/>
      <c r="I155" s="350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</row>
    <row r="156" spans="1:20" ht="15.75" x14ac:dyDescent="0.25">
      <c r="A156" s="2"/>
      <c r="B156" s="2"/>
      <c r="C156" s="2"/>
      <c r="H156" s="350"/>
      <c r="I156" s="350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</row>
    <row r="157" spans="1:20" ht="15.75" x14ac:dyDescent="0.25">
      <c r="A157" s="2"/>
      <c r="B157" s="2"/>
      <c r="C157" s="2"/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</row>
    <row r="158" spans="1:20" ht="15.75" x14ac:dyDescent="0.25">
      <c r="A158" s="2"/>
      <c r="B158" s="2"/>
      <c r="C158" s="2"/>
      <c r="H158" s="350"/>
      <c r="I158" s="350"/>
      <c r="J158" s="350"/>
      <c r="K158" s="350"/>
      <c r="L158" s="350"/>
      <c r="M158" s="350"/>
      <c r="N158" s="350"/>
      <c r="O158" s="350"/>
      <c r="P158" s="350"/>
      <c r="Q158" s="350"/>
      <c r="R158" s="350"/>
      <c r="S158" s="350"/>
      <c r="T158" s="350"/>
    </row>
    <row r="159" spans="1:20" ht="15.75" x14ac:dyDescent="0.25">
      <c r="A159" s="2"/>
      <c r="B159" s="2"/>
      <c r="C159" s="2"/>
      <c r="H159" s="350"/>
      <c r="I159" s="350"/>
      <c r="J159" s="350"/>
      <c r="K159" s="350"/>
      <c r="L159" s="350"/>
      <c r="M159" s="350"/>
      <c r="N159" s="350"/>
      <c r="O159" s="350"/>
      <c r="P159" s="350"/>
      <c r="Q159" s="350"/>
      <c r="R159" s="350"/>
      <c r="S159" s="350"/>
      <c r="T159" s="350"/>
    </row>
    <row r="160" spans="1:20" ht="15.75" x14ac:dyDescent="0.25">
      <c r="A160" s="2"/>
      <c r="B160" s="2"/>
      <c r="C160" s="2"/>
      <c r="H160" s="350"/>
      <c r="I160" s="350"/>
      <c r="J160" s="350"/>
      <c r="K160" s="350"/>
      <c r="L160" s="350"/>
      <c r="M160" s="350"/>
      <c r="N160" s="350"/>
      <c r="O160" s="350"/>
      <c r="P160" s="350"/>
      <c r="Q160" s="350"/>
      <c r="R160" s="350"/>
      <c r="S160" s="350"/>
      <c r="T160" s="350"/>
    </row>
    <row r="161" spans="1:20" ht="15.75" x14ac:dyDescent="0.25">
      <c r="A161" s="2"/>
      <c r="B161" s="2"/>
      <c r="C161" s="2"/>
      <c r="H161" s="350"/>
      <c r="I161" s="350"/>
      <c r="J161" s="350"/>
      <c r="K161" s="350"/>
      <c r="L161" s="350"/>
      <c r="M161" s="350"/>
      <c r="N161" s="350"/>
      <c r="O161" s="350"/>
      <c r="P161" s="350"/>
      <c r="Q161" s="350"/>
      <c r="R161" s="350"/>
      <c r="S161" s="350"/>
      <c r="T161" s="350"/>
    </row>
    <row r="162" spans="1:20" ht="15.75" x14ac:dyDescent="0.25">
      <c r="A162" s="2"/>
      <c r="B162" s="2"/>
      <c r="C162" s="2"/>
      <c r="H162" s="350"/>
      <c r="I162" s="350"/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</row>
    <row r="163" spans="1:20" ht="15.75" x14ac:dyDescent="0.25">
      <c r="A163" s="2"/>
      <c r="B163" s="2"/>
      <c r="C163" s="2"/>
      <c r="H163" s="350"/>
      <c r="I163" s="350"/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</row>
    <row r="164" spans="1:20" ht="15.75" x14ac:dyDescent="0.25">
      <c r="A164" s="2"/>
      <c r="B164" s="2"/>
      <c r="C164" s="2"/>
      <c r="H164" s="350"/>
      <c r="I164" s="350"/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</row>
    <row r="165" spans="1:20" ht="15.75" x14ac:dyDescent="0.25">
      <c r="A165" s="2"/>
      <c r="B165" s="2"/>
      <c r="C165" s="2"/>
      <c r="H165" s="350"/>
      <c r="I165" s="350"/>
      <c r="J165" s="350"/>
      <c r="K165" s="350"/>
      <c r="L165" s="350"/>
      <c r="M165" s="350"/>
      <c r="N165" s="350"/>
      <c r="O165" s="350"/>
      <c r="P165" s="350"/>
      <c r="Q165" s="350"/>
      <c r="R165" s="350"/>
      <c r="S165" s="350"/>
      <c r="T165" s="350"/>
    </row>
    <row r="166" spans="1:20" ht="15.75" x14ac:dyDescent="0.25">
      <c r="A166" s="2"/>
      <c r="B166" s="2"/>
      <c r="C166" s="2"/>
      <c r="H166" s="350"/>
      <c r="I166" s="350"/>
      <c r="J166" s="350"/>
      <c r="K166" s="350"/>
      <c r="L166" s="350"/>
      <c r="M166" s="350"/>
      <c r="N166" s="350"/>
      <c r="O166" s="350"/>
      <c r="P166" s="350"/>
      <c r="Q166" s="350"/>
      <c r="R166" s="350"/>
      <c r="S166" s="350"/>
      <c r="T166" s="350"/>
    </row>
    <row r="167" spans="1:20" ht="15.75" x14ac:dyDescent="0.25">
      <c r="A167" s="2"/>
      <c r="B167" s="2"/>
      <c r="C167" s="2"/>
      <c r="H167" s="350"/>
      <c r="I167" s="350"/>
      <c r="J167" s="350"/>
      <c r="K167" s="350"/>
      <c r="L167" s="350"/>
      <c r="M167" s="350"/>
      <c r="N167" s="350"/>
      <c r="O167" s="350"/>
      <c r="P167" s="350"/>
      <c r="Q167" s="350"/>
      <c r="R167" s="350"/>
      <c r="S167" s="350"/>
      <c r="T167" s="350"/>
    </row>
    <row r="168" spans="1:20" ht="15.75" x14ac:dyDescent="0.25">
      <c r="A168" s="2"/>
      <c r="B168" s="2"/>
      <c r="C168" s="2"/>
      <c r="H168" s="350"/>
      <c r="I168" s="350"/>
      <c r="J168" s="350"/>
      <c r="K168" s="350"/>
      <c r="L168" s="350"/>
      <c r="M168" s="350"/>
      <c r="N168" s="350"/>
      <c r="O168" s="350"/>
      <c r="P168" s="350"/>
      <c r="Q168" s="350"/>
      <c r="R168" s="350"/>
      <c r="S168" s="350"/>
      <c r="T168" s="350"/>
    </row>
    <row r="169" spans="1:20" ht="15.75" x14ac:dyDescent="0.25">
      <c r="A169" s="2"/>
      <c r="B169" s="2"/>
      <c r="C169" s="2"/>
      <c r="H169" s="350"/>
      <c r="I169" s="350"/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0"/>
    </row>
    <row r="170" spans="1:20" ht="15.75" x14ac:dyDescent="0.25">
      <c r="A170" s="2"/>
      <c r="B170" s="2"/>
      <c r="C170" s="2"/>
      <c r="H170" s="350"/>
      <c r="I170" s="350"/>
      <c r="J170" s="350"/>
      <c r="K170" s="350"/>
      <c r="L170" s="350"/>
      <c r="M170" s="350"/>
      <c r="N170" s="350"/>
      <c r="O170" s="350"/>
      <c r="P170" s="350"/>
      <c r="Q170" s="350"/>
      <c r="R170" s="350"/>
      <c r="S170" s="350"/>
      <c r="T170" s="350"/>
    </row>
    <row r="171" spans="1:20" ht="15.75" x14ac:dyDescent="0.25">
      <c r="A171" s="2"/>
      <c r="B171" s="2"/>
      <c r="C171" s="2"/>
      <c r="H171" s="350"/>
      <c r="I171" s="350"/>
      <c r="J171" s="350"/>
      <c r="K171" s="350"/>
      <c r="L171" s="350"/>
      <c r="M171" s="350"/>
      <c r="N171" s="350"/>
      <c r="O171" s="350"/>
      <c r="P171" s="350"/>
      <c r="Q171" s="350"/>
      <c r="R171" s="350"/>
      <c r="S171" s="350"/>
      <c r="T171" s="350"/>
    </row>
    <row r="172" spans="1:20" ht="15.75" x14ac:dyDescent="0.25">
      <c r="A172" s="2"/>
      <c r="B172" s="2"/>
      <c r="C172" s="2"/>
      <c r="H172" s="350"/>
      <c r="I172" s="350"/>
      <c r="J172" s="350"/>
      <c r="K172" s="350"/>
      <c r="L172" s="350"/>
      <c r="M172" s="350"/>
      <c r="N172" s="350"/>
      <c r="O172" s="350"/>
      <c r="P172" s="350"/>
      <c r="Q172" s="350"/>
      <c r="R172" s="350"/>
      <c r="S172" s="350"/>
      <c r="T172" s="350"/>
    </row>
    <row r="173" spans="1:20" ht="15.75" x14ac:dyDescent="0.25">
      <c r="A173" s="2"/>
      <c r="B173" s="2"/>
      <c r="C173" s="2"/>
      <c r="H173" s="350"/>
      <c r="I173" s="350"/>
      <c r="J173" s="350"/>
      <c r="K173" s="350"/>
      <c r="L173" s="350"/>
      <c r="M173" s="350"/>
      <c r="N173" s="350"/>
      <c r="O173" s="350"/>
      <c r="P173" s="350"/>
      <c r="Q173" s="350"/>
      <c r="R173" s="350"/>
      <c r="S173" s="350"/>
      <c r="T173" s="350"/>
    </row>
    <row r="174" spans="1:20" ht="15.75" x14ac:dyDescent="0.25">
      <c r="A174" s="2"/>
      <c r="B174" s="2"/>
      <c r="C174" s="2"/>
      <c r="H174" s="350"/>
      <c r="I174" s="350"/>
      <c r="J174" s="350"/>
      <c r="K174" s="350"/>
      <c r="L174" s="350"/>
      <c r="M174" s="350"/>
      <c r="N174" s="350"/>
      <c r="O174" s="350"/>
      <c r="P174" s="350"/>
      <c r="Q174" s="350"/>
      <c r="R174" s="350"/>
      <c r="S174" s="350"/>
      <c r="T174" s="350"/>
    </row>
    <row r="175" spans="1:20" ht="15.75" x14ac:dyDescent="0.25">
      <c r="A175" s="2"/>
      <c r="B175" s="2"/>
      <c r="C175" s="2"/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</row>
    <row r="176" spans="1:20" ht="15.75" x14ac:dyDescent="0.25">
      <c r="A176" s="2"/>
      <c r="B176" s="2"/>
      <c r="C176" s="2"/>
      <c r="H176" s="350"/>
      <c r="I176" s="350"/>
      <c r="J176" s="350"/>
      <c r="K176" s="350"/>
      <c r="L176" s="350"/>
      <c r="M176" s="350"/>
      <c r="N176" s="350"/>
      <c r="O176" s="350"/>
      <c r="P176" s="350"/>
      <c r="Q176" s="350"/>
      <c r="R176" s="350"/>
      <c r="S176" s="350"/>
      <c r="T176" s="350"/>
    </row>
    <row r="177" spans="1:20" ht="15.75" x14ac:dyDescent="0.25">
      <c r="A177" s="2"/>
      <c r="B177" s="2"/>
      <c r="C177" s="2"/>
      <c r="H177" s="350"/>
      <c r="I177" s="350"/>
      <c r="J177" s="350"/>
      <c r="K177" s="350"/>
      <c r="L177" s="350"/>
      <c r="M177" s="350"/>
      <c r="N177" s="350"/>
      <c r="O177" s="350"/>
      <c r="P177" s="350"/>
      <c r="Q177" s="350"/>
      <c r="R177" s="350"/>
      <c r="S177" s="350"/>
      <c r="T177" s="350"/>
    </row>
    <row r="178" spans="1:20" ht="15.75" x14ac:dyDescent="0.25">
      <c r="A178" s="2"/>
      <c r="B178" s="2"/>
      <c r="C178" s="2"/>
      <c r="H178" s="350"/>
      <c r="I178" s="350"/>
      <c r="J178" s="350"/>
      <c r="K178" s="350"/>
      <c r="L178" s="350"/>
      <c r="M178" s="350"/>
      <c r="N178" s="350"/>
      <c r="O178" s="350"/>
      <c r="P178" s="350"/>
      <c r="Q178" s="350"/>
      <c r="R178" s="350"/>
      <c r="S178" s="350"/>
      <c r="T178" s="350"/>
    </row>
    <row r="179" spans="1:20" ht="15.75" x14ac:dyDescent="0.25">
      <c r="A179" s="2"/>
      <c r="B179" s="2"/>
      <c r="C179" s="2"/>
      <c r="H179" s="350"/>
      <c r="I179" s="350"/>
      <c r="J179" s="350"/>
      <c r="K179" s="350"/>
      <c r="L179" s="350"/>
      <c r="M179" s="350"/>
      <c r="N179" s="350"/>
      <c r="O179" s="350"/>
      <c r="P179" s="350"/>
      <c r="Q179" s="350"/>
      <c r="R179" s="350"/>
      <c r="S179" s="350"/>
      <c r="T179" s="350"/>
    </row>
    <row r="180" spans="1:20" ht="15.75" x14ac:dyDescent="0.25">
      <c r="A180" s="2"/>
      <c r="B180" s="2"/>
      <c r="C180" s="2"/>
      <c r="H180" s="350"/>
      <c r="I180" s="350"/>
      <c r="J180" s="350"/>
      <c r="K180" s="350"/>
      <c r="L180" s="350"/>
      <c r="M180" s="350"/>
      <c r="N180" s="350"/>
      <c r="O180" s="350"/>
      <c r="P180" s="350"/>
      <c r="Q180" s="350"/>
      <c r="R180" s="350"/>
      <c r="S180" s="350"/>
      <c r="T180" s="350"/>
    </row>
    <row r="181" spans="1:20" ht="15.75" x14ac:dyDescent="0.25">
      <c r="A181" s="2"/>
      <c r="B181" s="2"/>
      <c r="C181" s="2"/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</row>
    <row r="182" spans="1:20" ht="15.75" x14ac:dyDescent="0.25">
      <c r="A182" s="2"/>
      <c r="B182" s="2"/>
      <c r="C182" s="2"/>
      <c r="H182" s="350"/>
      <c r="I182" s="350"/>
      <c r="J182" s="350"/>
      <c r="K182" s="350"/>
      <c r="L182" s="350"/>
      <c r="M182" s="350"/>
      <c r="N182" s="350"/>
      <c r="O182" s="350"/>
      <c r="P182" s="350"/>
      <c r="Q182" s="350"/>
      <c r="R182" s="350"/>
      <c r="S182" s="350"/>
      <c r="T182" s="350"/>
    </row>
    <row r="183" spans="1:20" ht="15.75" x14ac:dyDescent="0.25">
      <c r="A183" s="2"/>
      <c r="B183" s="2"/>
      <c r="C183" s="2"/>
      <c r="H183" s="350"/>
      <c r="I183" s="350"/>
      <c r="J183" s="350"/>
      <c r="K183" s="350"/>
      <c r="L183" s="350"/>
      <c r="M183" s="350"/>
      <c r="N183" s="350"/>
      <c r="O183" s="350"/>
      <c r="P183" s="350"/>
      <c r="Q183" s="350"/>
      <c r="R183" s="350"/>
      <c r="S183" s="350"/>
      <c r="T183" s="350"/>
    </row>
    <row r="184" spans="1:20" ht="15.75" x14ac:dyDescent="0.25">
      <c r="A184" s="2"/>
      <c r="B184" s="2"/>
      <c r="C184" s="2"/>
      <c r="H184" s="350"/>
      <c r="I184" s="350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</row>
    <row r="185" spans="1:20" ht="15.75" x14ac:dyDescent="0.25">
      <c r="A185" s="2"/>
      <c r="B185" s="2"/>
      <c r="C185" s="2"/>
      <c r="H185" s="350"/>
      <c r="I185" s="350"/>
      <c r="J185" s="350"/>
      <c r="K185" s="350"/>
      <c r="L185" s="350"/>
      <c r="M185" s="350"/>
      <c r="N185" s="350"/>
      <c r="O185" s="350"/>
      <c r="P185" s="350"/>
      <c r="Q185" s="350"/>
      <c r="R185" s="350"/>
      <c r="S185" s="350"/>
      <c r="T185" s="350"/>
    </row>
    <row r="186" spans="1:20" ht="15.75" x14ac:dyDescent="0.25">
      <c r="A186" s="2"/>
      <c r="B186" s="2"/>
      <c r="C186" s="2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  <c r="S186" s="350"/>
      <c r="T186" s="350"/>
    </row>
    <row r="187" spans="1:20" ht="15.75" x14ac:dyDescent="0.25">
      <c r="A187" s="2"/>
      <c r="B187" s="2"/>
      <c r="C187" s="2"/>
      <c r="H187" s="350"/>
      <c r="I187" s="350"/>
      <c r="J187" s="350"/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</row>
    <row r="188" spans="1:20" ht="15.75" x14ac:dyDescent="0.25">
      <c r="A188" s="2"/>
      <c r="B188" s="2"/>
      <c r="C188" s="2"/>
      <c r="H188" s="350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  <c r="S188" s="350"/>
      <c r="T188" s="350"/>
    </row>
    <row r="189" spans="1:20" ht="15.75" x14ac:dyDescent="0.25">
      <c r="A189" s="2"/>
      <c r="B189" s="2"/>
      <c r="C189" s="2"/>
      <c r="H189" s="350"/>
      <c r="I189" s="350"/>
      <c r="J189" s="350"/>
      <c r="K189" s="350"/>
      <c r="L189" s="350"/>
      <c r="M189" s="350"/>
      <c r="N189" s="350"/>
      <c r="O189" s="350"/>
      <c r="P189" s="350"/>
      <c r="Q189" s="350"/>
      <c r="R189" s="350"/>
      <c r="S189" s="350"/>
      <c r="T189" s="350"/>
    </row>
    <row r="190" spans="1:20" ht="15.75" x14ac:dyDescent="0.25">
      <c r="A190" s="2"/>
      <c r="B190" s="2"/>
      <c r="C190" s="2"/>
      <c r="H190" s="350"/>
      <c r="I190" s="350"/>
      <c r="J190" s="350"/>
      <c r="K190" s="350"/>
      <c r="L190" s="350"/>
      <c r="M190" s="350"/>
      <c r="N190" s="350"/>
      <c r="O190" s="350"/>
      <c r="P190" s="350"/>
      <c r="Q190" s="350"/>
      <c r="R190" s="350"/>
      <c r="S190" s="350"/>
      <c r="T190" s="350"/>
    </row>
    <row r="191" spans="1:20" ht="15.75" x14ac:dyDescent="0.25">
      <c r="A191" s="2"/>
      <c r="B191" s="2"/>
      <c r="C191" s="2"/>
      <c r="H191" s="350"/>
      <c r="I191" s="350"/>
      <c r="J191" s="350"/>
      <c r="K191" s="350"/>
      <c r="L191" s="350"/>
      <c r="M191" s="350"/>
      <c r="N191" s="350"/>
      <c r="O191" s="350"/>
      <c r="P191" s="350"/>
      <c r="Q191" s="350"/>
      <c r="R191" s="350"/>
      <c r="S191" s="350"/>
      <c r="T191" s="350"/>
    </row>
    <row r="192" spans="1:20" ht="15.75" x14ac:dyDescent="0.25">
      <c r="A192" s="2"/>
      <c r="B192" s="2"/>
      <c r="C192" s="2"/>
      <c r="H192" s="350"/>
      <c r="I192" s="350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</row>
    <row r="193" spans="1:20" ht="15.75" x14ac:dyDescent="0.25">
      <c r="A193" s="2"/>
      <c r="B193" s="2"/>
      <c r="C193" s="2"/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</row>
    <row r="194" spans="1:20" ht="15.75" x14ac:dyDescent="0.25">
      <c r="A194" s="2"/>
      <c r="B194" s="2"/>
      <c r="C194" s="2"/>
      <c r="H194" s="350"/>
      <c r="I194" s="350"/>
      <c r="J194" s="350"/>
      <c r="K194" s="350"/>
      <c r="L194" s="350"/>
      <c r="M194" s="350"/>
      <c r="N194" s="350"/>
      <c r="O194" s="350"/>
      <c r="P194" s="350"/>
      <c r="Q194" s="350"/>
      <c r="R194" s="350"/>
      <c r="S194" s="350"/>
      <c r="T194" s="350"/>
    </row>
    <row r="195" spans="1:20" ht="15.75" x14ac:dyDescent="0.25">
      <c r="A195" s="2"/>
      <c r="B195" s="2"/>
      <c r="C195" s="2"/>
      <c r="H195" s="350"/>
      <c r="I195" s="350"/>
      <c r="J195" s="350"/>
      <c r="K195" s="350"/>
      <c r="L195" s="350"/>
      <c r="M195" s="350"/>
      <c r="N195" s="350"/>
      <c r="O195" s="350"/>
      <c r="P195" s="350"/>
      <c r="Q195" s="350"/>
      <c r="R195" s="350"/>
      <c r="S195" s="350"/>
      <c r="T195" s="350"/>
    </row>
    <row r="196" spans="1:20" ht="15.75" x14ac:dyDescent="0.25">
      <c r="A196" s="2"/>
      <c r="B196" s="2"/>
      <c r="C196" s="2"/>
      <c r="H196" s="350"/>
      <c r="I196" s="350"/>
      <c r="J196" s="350"/>
      <c r="K196" s="350"/>
      <c r="L196" s="350"/>
      <c r="M196" s="350"/>
      <c r="N196" s="350"/>
      <c r="O196" s="350"/>
      <c r="P196" s="350"/>
      <c r="Q196" s="350"/>
      <c r="R196" s="350"/>
      <c r="S196" s="350"/>
      <c r="T196" s="350"/>
    </row>
    <row r="197" spans="1:20" ht="15.75" x14ac:dyDescent="0.25">
      <c r="A197" s="2"/>
      <c r="B197" s="2"/>
      <c r="C197" s="2"/>
      <c r="H197" s="350"/>
      <c r="I197" s="350"/>
      <c r="J197" s="350"/>
      <c r="K197" s="350"/>
      <c r="L197" s="350"/>
      <c r="M197" s="350"/>
      <c r="N197" s="350"/>
      <c r="O197" s="350"/>
      <c r="P197" s="350"/>
      <c r="Q197" s="350"/>
      <c r="R197" s="350"/>
      <c r="S197" s="350"/>
      <c r="T197" s="350"/>
    </row>
    <row r="198" spans="1:20" ht="15.75" x14ac:dyDescent="0.25">
      <c r="A198" s="2"/>
      <c r="B198" s="2"/>
      <c r="C198" s="2"/>
      <c r="H198" s="350"/>
      <c r="I198" s="350"/>
      <c r="J198" s="350"/>
      <c r="K198" s="350"/>
      <c r="L198" s="350"/>
      <c r="M198" s="350"/>
      <c r="N198" s="350"/>
      <c r="O198" s="350"/>
      <c r="P198" s="350"/>
      <c r="Q198" s="350"/>
      <c r="R198" s="350"/>
      <c r="S198" s="350"/>
      <c r="T198" s="350"/>
    </row>
    <row r="199" spans="1:20" ht="15.75" x14ac:dyDescent="0.25">
      <c r="A199" s="2"/>
      <c r="B199" s="2"/>
      <c r="C199" s="2"/>
      <c r="H199" s="350"/>
      <c r="I199" s="350"/>
      <c r="J199" s="350"/>
      <c r="K199" s="350"/>
      <c r="L199" s="350"/>
      <c r="M199" s="350"/>
      <c r="N199" s="350"/>
      <c r="O199" s="350"/>
      <c r="P199" s="350"/>
      <c r="Q199" s="350"/>
      <c r="R199" s="350"/>
      <c r="S199" s="350"/>
      <c r="T199" s="350"/>
    </row>
    <row r="200" spans="1:20" ht="15.75" x14ac:dyDescent="0.25">
      <c r="A200" s="2"/>
      <c r="B200" s="2"/>
      <c r="C200" s="2"/>
      <c r="H200" s="350"/>
      <c r="I200" s="350"/>
      <c r="J200" s="350"/>
      <c r="K200" s="350"/>
      <c r="L200" s="350"/>
      <c r="M200" s="350"/>
      <c r="N200" s="350"/>
      <c r="O200" s="350"/>
      <c r="P200" s="350"/>
      <c r="Q200" s="350"/>
      <c r="R200" s="350"/>
      <c r="S200" s="350"/>
      <c r="T200" s="350"/>
    </row>
    <row r="201" spans="1:20" ht="15.75" x14ac:dyDescent="0.25">
      <c r="A201" s="2"/>
      <c r="B201" s="2"/>
      <c r="C201" s="2"/>
      <c r="H201" s="350"/>
      <c r="I201" s="350"/>
      <c r="J201" s="350"/>
      <c r="K201" s="350"/>
      <c r="L201" s="350"/>
      <c r="M201" s="350"/>
      <c r="N201" s="350"/>
      <c r="O201" s="350"/>
      <c r="P201" s="350"/>
      <c r="Q201" s="350"/>
      <c r="R201" s="350"/>
      <c r="S201" s="350"/>
      <c r="T201" s="350"/>
    </row>
    <row r="202" spans="1:20" ht="15.75" x14ac:dyDescent="0.25">
      <c r="A202" s="2"/>
      <c r="B202" s="2"/>
      <c r="C202" s="2"/>
      <c r="H202" s="350"/>
      <c r="I202" s="350"/>
      <c r="J202" s="350"/>
      <c r="K202" s="350"/>
      <c r="L202" s="350"/>
      <c r="M202" s="350"/>
      <c r="N202" s="350"/>
      <c r="O202" s="350"/>
      <c r="P202" s="350"/>
      <c r="Q202" s="350"/>
      <c r="R202" s="350"/>
      <c r="S202" s="350"/>
      <c r="T202" s="350"/>
    </row>
    <row r="203" spans="1:20" ht="36" customHeight="1" x14ac:dyDescent="0.25">
      <c r="H203" s="350"/>
      <c r="I203" s="350"/>
      <c r="J203" s="350"/>
      <c r="K203" s="350"/>
      <c r="L203" s="350"/>
      <c r="M203" s="350"/>
      <c r="N203" s="350"/>
      <c r="O203" s="350"/>
      <c r="P203" s="350"/>
      <c r="Q203" s="350"/>
      <c r="R203" s="350"/>
      <c r="S203" s="350"/>
      <c r="T203" s="350"/>
    </row>
    <row r="204" spans="1:20" ht="36" customHeight="1" x14ac:dyDescent="0.25">
      <c r="H204" s="350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</row>
    <row r="205" spans="1:20" ht="36" customHeight="1" x14ac:dyDescent="0.25">
      <c r="H205" s="350"/>
      <c r="I205" s="350"/>
      <c r="J205" s="350"/>
      <c r="K205" s="350"/>
      <c r="L205" s="350"/>
      <c r="M205" s="350"/>
      <c r="N205" s="350"/>
      <c r="O205" s="350"/>
      <c r="P205" s="350"/>
      <c r="Q205" s="350"/>
      <c r="R205" s="350"/>
      <c r="S205" s="350"/>
      <c r="T205" s="350"/>
    </row>
    <row r="206" spans="1:20" ht="36" customHeight="1" x14ac:dyDescent="0.25">
      <c r="H206" s="350"/>
      <c r="I206" s="350"/>
      <c r="J206" s="350"/>
      <c r="K206" s="350"/>
      <c r="L206" s="350"/>
      <c r="M206" s="350"/>
      <c r="N206" s="350"/>
      <c r="O206" s="350"/>
      <c r="P206" s="350"/>
      <c r="Q206" s="350"/>
      <c r="R206" s="350"/>
      <c r="S206" s="350"/>
      <c r="T206" s="350"/>
    </row>
    <row r="207" spans="1:20" ht="36" customHeight="1" x14ac:dyDescent="0.25">
      <c r="H207" s="350"/>
      <c r="I207" s="350"/>
      <c r="J207" s="350"/>
      <c r="K207" s="350"/>
      <c r="L207" s="350"/>
      <c r="M207" s="350"/>
      <c r="N207" s="350"/>
      <c r="O207" s="350"/>
      <c r="P207" s="350"/>
      <c r="Q207" s="350"/>
      <c r="R207" s="350"/>
      <c r="S207" s="350"/>
      <c r="T207" s="350"/>
    </row>
    <row r="208" spans="1:20" ht="36" customHeight="1" x14ac:dyDescent="0.25">
      <c r="H208" s="350"/>
      <c r="I208" s="350"/>
      <c r="J208" s="350"/>
      <c r="K208" s="350"/>
      <c r="L208" s="350"/>
      <c r="M208" s="350"/>
      <c r="N208" s="350"/>
      <c r="O208" s="350"/>
      <c r="P208" s="350"/>
      <c r="Q208" s="350"/>
      <c r="R208" s="350"/>
      <c r="S208" s="350"/>
      <c r="T208" s="350"/>
    </row>
    <row r="209" spans="8:20" s="2" customFormat="1" ht="36" customHeight="1" x14ac:dyDescent="0.25">
      <c r="H209" s="350"/>
      <c r="I209" s="350"/>
      <c r="J209" s="350"/>
      <c r="K209" s="350"/>
      <c r="L209" s="350"/>
      <c r="M209" s="350"/>
      <c r="N209" s="350"/>
      <c r="O209" s="350"/>
      <c r="P209" s="350"/>
      <c r="Q209" s="350"/>
      <c r="R209" s="350"/>
      <c r="S209" s="350"/>
      <c r="T209" s="350"/>
    </row>
    <row r="210" spans="8:20" s="2" customFormat="1" ht="36" customHeight="1" x14ac:dyDescent="0.25">
      <c r="H210" s="350"/>
      <c r="I210" s="350"/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0"/>
    </row>
    <row r="211" spans="8:20" s="2" customFormat="1" ht="36" customHeight="1" x14ac:dyDescent="0.25">
      <c r="H211" s="350"/>
      <c r="I211" s="350"/>
      <c r="J211" s="350"/>
      <c r="K211" s="350"/>
      <c r="L211" s="350"/>
      <c r="M211" s="350"/>
      <c r="N211" s="350"/>
      <c r="O211" s="350"/>
      <c r="P211" s="350"/>
      <c r="Q211" s="350"/>
      <c r="R211" s="350"/>
      <c r="S211" s="350"/>
      <c r="T211" s="350"/>
    </row>
    <row r="212" spans="8:20" s="2" customFormat="1" ht="36" customHeight="1" x14ac:dyDescent="0.25">
      <c r="H212" s="350"/>
      <c r="I212" s="350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</row>
    <row r="213" spans="8:20" s="2" customFormat="1" ht="36" customHeight="1" x14ac:dyDescent="0.25">
      <c r="H213" s="350"/>
      <c r="I213" s="350"/>
      <c r="J213" s="350"/>
      <c r="K213" s="350"/>
      <c r="L213" s="350"/>
      <c r="M213" s="350"/>
      <c r="N213" s="350"/>
      <c r="O213" s="350"/>
      <c r="P213" s="350"/>
      <c r="Q213" s="350"/>
      <c r="R213" s="350"/>
      <c r="S213" s="350"/>
      <c r="T213" s="350"/>
    </row>
    <row r="214" spans="8:20" s="2" customFormat="1" ht="36" customHeight="1" x14ac:dyDescent="0.25">
      <c r="H214" s="350"/>
      <c r="I214" s="350"/>
      <c r="J214" s="350"/>
      <c r="K214" s="350"/>
      <c r="L214" s="350"/>
      <c r="M214" s="350"/>
      <c r="N214" s="350"/>
      <c r="O214" s="350"/>
      <c r="P214" s="350"/>
      <c r="Q214" s="350"/>
      <c r="R214" s="350"/>
      <c r="S214" s="350"/>
      <c r="T214" s="350"/>
    </row>
    <row r="215" spans="8:20" s="2" customFormat="1" ht="36" customHeight="1" x14ac:dyDescent="0.25">
      <c r="H215" s="350"/>
      <c r="I215" s="350"/>
      <c r="J215" s="350"/>
      <c r="K215" s="350"/>
      <c r="L215" s="350"/>
      <c r="M215" s="350"/>
      <c r="N215" s="350"/>
      <c r="O215" s="350"/>
      <c r="P215" s="350"/>
      <c r="Q215" s="350"/>
      <c r="R215" s="350"/>
      <c r="S215" s="350"/>
      <c r="T215" s="350"/>
    </row>
    <row r="216" spans="8:20" s="2" customFormat="1" ht="36" customHeight="1" x14ac:dyDescent="0.25">
      <c r="H216" s="350"/>
      <c r="I216" s="350"/>
      <c r="J216" s="350"/>
      <c r="K216" s="350"/>
      <c r="L216" s="350"/>
      <c r="M216" s="350"/>
      <c r="N216" s="350"/>
      <c r="O216" s="350"/>
      <c r="P216" s="350"/>
      <c r="Q216" s="350"/>
      <c r="R216" s="350"/>
      <c r="S216" s="350"/>
      <c r="T216" s="350"/>
    </row>
    <row r="217" spans="8:20" s="2" customFormat="1" ht="36" customHeight="1" x14ac:dyDescent="0.25">
      <c r="H217" s="350"/>
      <c r="I217" s="350"/>
      <c r="J217" s="350"/>
      <c r="K217" s="350"/>
      <c r="L217" s="350"/>
      <c r="M217" s="350"/>
      <c r="N217" s="350"/>
      <c r="O217" s="350"/>
      <c r="P217" s="350"/>
      <c r="Q217" s="350"/>
      <c r="R217" s="350"/>
      <c r="S217" s="350"/>
      <c r="T217" s="350"/>
    </row>
    <row r="218" spans="8:20" s="2" customFormat="1" ht="36" customHeight="1" x14ac:dyDescent="0.25">
      <c r="H218" s="350"/>
      <c r="I218" s="350"/>
      <c r="J218" s="350"/>
      <c r="K218" s="350"/>
      <c r="L218" s="350"/>
      <c r="M218" s="350"/>
      <c r="N218" s="350"/>
      <c r="O218" s="350"/>
      <c r="P218" s="350"/>
      <c r="Q218" s="350"/>
      <c r="R218" s="350"/>
      <c r="S218" s="350"/>
      <c r="T218" s="350"/>
    </row>
    <row r="219" spans="8:20" s="2" customFormat="1" ht="36" customHeight="1" x14ac:dyDescent="0.25">
      <c r="H219" s="350"/>
      <c r="I219" s="350"/>
      <c r="J219" s="350"/>
      <c r="K219" s="350"/>
      <c r="L219" s="350"/>
      <c r="M219" s="350"/>
      <c r="N219" s="350"/>
      <c r="O219" s="350"/>
      <c r="P219" s="350"/>
      <c r="Q219" s="350"/>
      <c r="R219" s="350"/>
      <c r="S219" s="350"/>
      <c r="T219" s="350"/>
    </row>
    <row r="220" spans="8:20" s="2" customFormat="1" ht="36" customHeight="1" x14ac:dyDescent="0.25">
      <c r="H220" s="350"/>
      <c r="I220" s="350"/>
      <c r="J220" s="350"/>
      <c r="K220" s="350"/>
      <c r="L220" s="350"/>
      <c r="M220" s="350"/>
      <c r="N220" s="350"/>
      <c r="O220" s="350"/>
      <c r="P220" s="350"/>
      <c r="Q220" s="350"/>
      <c r="R220" s="350"/>
      <c r="S220" s="350"/>
      <c r="T220" s="350"/>
    </row>
    <row r="221" spans="8:20" s="2" customFormat="1" ht="36" customHeight="1" x14ac:dyDescent="0.25">
      <c r="H221" s="350"/>
      <c r="I221" s="350"/>
      <c r="J221" s="350"/>
      <c r="K221" s="350"/>
      <c r="L221" s="350"/>
      <c r="M221" s="350"/>
      <c r="N221" s="350"/>
      <c r="O221" s="350"/>
      <c r="P221" s="350"/>
      <c r="Q221" s="350"/>
      <c r="R221" s="350"/>
      <c r="S221" s="350"/>
      <c r="T221" s="350"/>
    </row>
    <row r="222" spans="8:20" s="2" customFormat="1" ht="36" customHeight="1" x14ac:dyDescent="0.25">
      <c r="H222" s="350"/>
      <c r="I222" s="350"/>
      <c r="J222" s="350"/>
      <c r="K222" s="350"/>
      <c r="L222" s="350"/>
      <c r="M222" s="350"/>
      <c r="N222" s="350"/>
      <c r="O222" s="350"/>
      <c r="P222" s="350"/>
      <c r="Q222" s="350"/>
      <c r="R222" s="350"/>
      <c r="S222" s="350"/>
      <c r="T222" s="350"/>
    </row>
    <row r="223" spans="8:20" s="2" customFormat="1" ht="36" customHeight="1" x14ac:dyDescent="0.25">
      <c r="H223" s="350"/>
      <c r="I223" s="350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350"/>
    </row>
    <row r="224" spans="8:20" s="2" customFormat="1" ht="36" customHeight="1" x14ac:dyDescent="0.25">
      <c r="H224" s="350"/>
      <c r="I224" s="350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0"/>
    </row>
    <row r="225" spans="8:20" s="2" customFormat="1" ht="36" customHeight="1" x14ac:dyDescent="0.25">
      <c r="H225" s="350"/>
      <c r="I225" s="350"/>
      <c r="J225" s="350"/>
      <c r="K225" s="350"/>
      <c r="L225" s="350"/>
      <c r="M225" s="350"/>
      <c r="N225" s="350"/>
      <c r="O225" s="350"/>
      <c r="P225" s="350"/>
      <c r="Q225" s="350"/>
      <c r="R225" s="350"/>
      <c r="S225" s="350"/>
      <c r="T225" s="350"/>
    </row>
    <row r="226" spans="8:20" s="2" customFormat="1" ht="36" customHeight="1" x14ac:dyDescent="0.25">
      <c r="H226" s="350"/>
      <c r="I226" s="350"/>
      <c r="J226" s="350"/>
      <c r="K226" s="350"/>
      <c r="L226" s="350"/>
      <c r="M226" s="350"/>
      <c r="N226" s="350"/>
      <c r="O226" s="350"/>
      <c r="P226" s="350"/>
      <c r="Q226" s="350"/>
      <c r="R226" s="350"/>
      <c r="S226" s="350"/>
      <c r="T226" s="350"/>
    </row>
    <row r="227" spans="8:20" s="2" customFormat="1" ht="36" customHeight="1" x14ac:dyDescent="0.25">
      <c r="H227" s="350"/>
      <c r="I227" s="350"/>
      <c r="J227" s="350"/>
      <c r="K227" s="350"/>
      <c r="L227" s="350"/>
      <c r="M227" s="350"/>
      <c r="N227" s="350"/>
      <c r="O227" s="350"/>
      <c r="P227" s="350"/>
      <c r="Q227" s="350"/>
      <c r="R227" s="350"/>
      <c r="S227" s="350"/>
      <c r="T227" s="350"/>
    </row>
    <row r="228" spans="8:20" s="2" customFormat="1" ht="36" customHeight="1" x14ac:dyDescent="0.25">
      <c r="H228" s="350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</row>
    <row r="229" spans="8:20" s="2" customFormat="1" ht="36" customHeight="1" x14ac:dyDescent="0.25">
      <c r="H229" s="350"/>
      <c r="I229" s="350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</row>
    <row r="230" spans="8:20" s="2" customFormat="1" ht="36" customHeight="1" x14ac:dyDescent="0.25">
      <c r="H230" s="350"/>
      <c r="I230" s="350"/>
      <c r="J230" s="350"/>
      <c r="K230" s="350"/>
      <c r="L230" s="350"/>
      <c r="M230" s="350"/>
      <c r="N230" s="350"/>
      <c r="O230" s="350"/>
      <c r="P230" s="350"/>
      <c r="Q230" s="350"/>
      <c r="R230" s="350"/>
      <c r="S230" s="350"/>
      <c r="T230" s="350"/>
    </row>
    <row r="231" spans="8:20" s="2" customFormat="1" ht="36" customHeight="1" x14ac:dyDescent="0.25">
      <c r="H231" s="350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</row>
    <row r="232" spans="8:20" s="2" customFormat="1" ht="36" customHeight="1" x14ac:dyDescent="0.25">
      <c r="H232" s="350"/>
      <c r="I232" s="350"/>
      <c r="J232" s="350"/>
      <c r="K232" s="350"/>
      <c r="L232" s="350"/>
      <c r="M232" s="350"/>
      <c r="N232" s="350"/>
      <c r="O232" s="350"/>
      <c r="P232" s="350"/>
      <c r="Q232" s="350"/>
      <c r="R232" s="350"/>
      <c r="S232" s="350"/>
      <c r="T232" s="350"/>
    </row>
    <row r="233" spans="8:20" s="2" customFormat="1" ht="36" customHeight="1" x14ac:dyDescent="0.25">
      <c r="H233" s="350"/>
      <c r="I233" s="350"/>
      <c r="J233" s="350"/>
      <c r="K233" s="350"/>
      <c r="L233" s="350"/>
      <c r="M233" s="350"/>
      <c r="N233" s="350"/>
      <c r="O233" s="350"/>
      <c r="P233" s="350"/>
      <c r="Q233" s="350"/>
      <c r="R233" s="350"/>
      <c r="S233" s="350"/>
      <c r="T233" s="350"/>
    </row>
    <row r="234" spans="8:20" s="2" customFormat="1" ht="36" customHeight="1" x14ac:dyDescent="0.25">
      <c r="H234" s="350"/>
      <c r="I234" s="350"/>
      <c r="J234" s="350"/>
      <c r="K234" s="350"/>
      <c r="L234" s="350"/>
      <c r="M234" s="350"/>
      <c r="N234" s="350"/>
      <c r="O234" s="350"/>
      <c r="P234" s="350"/>
      <c r="Q234" s="350"/>
      <c r="R234" s="350"/>
      <c r="S234" s="350"/>
      <c r="T234" s="350"/>
    </row>
    <row r="235" spans="8:20" s="2" customFormat="1" ht="36" customHeight="1" x14ac:dyDescent="0.25">
      <c r="H235" s="350"/>
      <c r="I235" s="350"/>
      <c r="J235" s="350"/>
      <c r="K235" s="350"/>
      <c r="L235" s="350"/>
      <c r="M235" s="350"/>
      <c r="N235" s="350"/>
      <c r="O235" s="350"/>
      <c r="P235" s="350"/>
      <c r="Q235" s="350"/>
      <c r="R235" s="350"/>
      <c r="S235" s="350"/>
      <c r="T235" s="350"/>
    </row>
    <row r="236" spans="8:20" s="2" customFormat="1" ht="36" customHeight="1" x14ac:dyDescent="0.25">
      <c r="H236" s="350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  <c r="T236" s="350"/>
    </row>
    <row r="237" spans="8:20" s="2" customFormat="1" ht="36" customHeight="1" x14ac:dyDescent="0.25">
      <c r="H237" s="350"/>
      <c r="I237" s="350"/>
      <c r="J237" s="350"/>
      <c r="K237" s="350"/>
      <c r="L237" s="350"/>
      <c r="M237" s="350"/>
      <c r="N237" s="350"/>
      <c r="O237" s="350"/>
      <c r="P237" s="350"/>
      <c r="Q237" s="350"/>
      <c r="R237" s="350"/>
      <c r="S237" s="350"/>
      <c r="T237" s="350"/>
    </row>
    <row r="238" spans="8:20" s="2" customFormat="1" ht="36" customHeight="1" x14ac:dyDescent="0.25">
      <c r="H238" s="350"/>
      <c r="I238" s="350"/>
      <c r="J238" s="350"/>
      <c r="K238" s="350"/>
      <c r="L238" s="350"/>
      <c r="M238" s="350"/>
      <c r="N238" s="350"/>
      <c r="O238" s="350"/>
      <c r="P238" s="350"/>
      <c r="Q238" s="350"/>
      <c r="R238" s="350"/>
      <c r="S238" s="350"/>
      <c r="T238" s="350"/>
    </row>
    <row r="239" spans="8:20" s="2" customFormat="1" ht="36" customHeight="1" x14ac:dyDescent="0.25">
      <c r="H239" s="350"/>
      <c r="I239" s="350"/>
      <c r="J239" s="350"/>
      <c r="K239" s="350"/>
      <c r="L239" s="350"/>
      <c r="M239" s="350"/>
      <c r="N239" s="350"/>
      <c r="O239" s="350"/>
      <c r="P239" s="350"/>
      <c r="Q239" s="350"/>
      <c r="R239" s="350"/>
      <c r="S239" s="350"/>
      <c r="T239" s="350"/>
    </row>
    <row r="240" spans="8:20" s="2" customFormat="1" ht="36" customHeight="1" x14ac:dyDescent="0.25">
      <c r="H240" s="350"/>
      <c r="I240" s="350"/>
      <c r="J240" s="350"/>
      <c r="K240" s="350"/>
      <c r="L240" s="350"/>
      <c r="M240" s="350"/>
      <c r="N240" s="350"/>
      <c r="O240" s="350"/>
      <c r="P240" s="350"/>
      <c r="Q240" s="350"/>
      <c r="R240" s="350"/>
      <c r="S240" s="350"/>
      <c r="T240" s="350"/>
    </row>
    <row r="241" spans="8:20" s="2" customFormat="1" ht="36" customHeight="1" x14ac:dyDescent="0.25">
      <c r="H241" s="350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0"/>
    </row>
    <row r="242" spans="8:20" s="2" customFormat="1" ht="36" customHeight="1" x14ac:dyDescent="0.25">
      <c r="H242" s="350"/>
      <c r="I242" s="350"/>
      <c r="J242" s="350"/>
      <c r="K242" s="350"/>
      <c r="L242" s="350"/>
      <c r="M242" s="350"/>
      <c r="N242" s="350"/>
      <c r="O242" s="350"/>
      <c r="P242" s="350"/>
      <c r="Q242" s="350"/>
      <c r="R242" s="350"/>
      <c r="S242" s="350"/>
      <c r="T242" s="350"/>
    </row>
    <row r="243" spans="8:20" s="2" customFormat="1" ht="36" customHeight="1" x14ac:dyDescent="0.25">
      <c r="H243" s="350"/>
      <c r="I243" s="350"/>
      <c r="J243" s="350"/>
      <c r="K243" s="350"/>
      <c r="L243" s="350"/>
      <c r="M243" s="350"/>
      <c r="N243" s="350"/>
      <c r="O243" s="350"/>
      <c r="P243" s="350"/>
      <c r="Q243" s="350"/>
      <c r="R243" s="350"/>
      <c r="S243" s="350"/>
      <c r="T243" s="350"/>
    </row>
    <row r="244" spans="8:20" s="2" customFormat="1" ht="36" customHeight="1" x14ac:dyDescent="0.25">
      <c r="H244" s="350"/>
      <c r="I244" s="350"/>
      <c r="J244" s="350"/>
      <c r="K244" s="350"/>
      <c r="L244" s="350"/>
      <c r="M244" s="350"/>
      <c r="N244" s="350"/>
      <c r="O244" s="350"/>
      <c r="P244" s="350"/>
      <c r="Q244" s="350"/>
      <c r="R244" s="350"/>
      <c r="S244" s="350"/>
      <c r="T244" s="350"/>
    </row>
    <row r="245" spans="8:20" s="2" customFormat="1" ht="36" customHeight="1" x14ac:dyDescent="0.25">
      <c r="H245" s="350"/>
      <c r="I245" s="350"/>
      <c r="J245" s="350"/>
      <c r="K245" s="350"/>
      <c r="L245" s="350"/>
      <c r="M245" s="350"/>
      <c r="N245" s="350"/>
      <c r="O245" s="350"/>
      <c r="P245" s="350"/>
      <c r="Q245" s="350"/>
      <c r="R245" s="350"/>
      <c r="S245" s="350"/>
      <c r="T245" s="350"/>
    </row>
    <row r="246" spans="8:20" s="2" customFormat="1" ht="36" customHeight="1" x14ac:dyDescent="0.25">
      <c r="H246" s="350"/>
      <c r="I246" s="350"/>
      <c r="J246" s="350"/>
      <c r="K246" s="350"/>
      <c r="L246" s="350"/>
      <c r="M246" s="350"/>
      <c r="N246" s="350"/>
      <c r="O246" s="350"/>
      <c r="P246" s="350"/>
      <c r="Q246" s="350"/>
      <c r="R246" s="350"/>
      <c r="S246" s="350"/>
      <c r="T246" s="350"/>
    </row>
    <row r="247" spans="8:20" s="2" customFormat="1" ht="36" customHeight="1" x14ac:dyDescent="0.25">
      <c r="H247" s="350"/>
      <c r="I247" s="350"/>
      <c r="J247" s="350"/>
      <c r="K247" s="350"/>
      <c r="L247" s="350"/>
      <c r="M247" s="350"/>
      <c r="N247" s="350"/>
      <c r="O247" s="350"/>
      <c r="P247" s="350"/>
      <c r="Q247" s="350"/>
      <c r="R247" s="350"/>
      <c r="S247" s="350"/>
      <c r="T247" s="350"/>
    </row>
    <row r="248" spans="8:20" s="2" customFormat="1" ht="36" customHeight="1" x14ac:dyDescent="0.25">
      <c r="H248" s="350"/>
      <c r="I248" s="350"/>
      <c r="J248" s="350"/>
      <c r="K248" s="350"/>
      <c r="L248" s="350"/>
      <c r="M248" s="350"/>
      <c r="N248" s="350"/>
      <c r="O248" s="350"/>
      <c r="P248" s="350"/>
      <c r="Q248" s="350"/>
      <c r="R248" s="350"/>
      <c r="S248" s="350"/>
      <c r="T248" s="350"/>
    </row>
    <row r="249" spans="8:20" s="2" customFormat="1" ht="36" customHeight="1" x14ac:dyDescent="0.25">
      <c r="H249" s="350"/>
      <c r="I249" s="350"/>
      <c r="J249" s="350"/>
      <c r="K249" s="350"/>
      <c r="L249" s="350"/>
      <c r="M249" s="350"/>
      <c r="N249" s="350"/>
      <c r="O249" s="350"/>
      <c r="P249" s="350"/>
      <c r="Q249" s="350"/>
      <c r="R249" s="350"/>
      <c r="S249" s="350"/>
      <c r="T249" s="350"/>
    </row>
    <row r="250" spans="8:20" s="2" customFormat="1" ht="36" customHeight="1" x14ac:dyDescent="0.25">
      <c r="H250" s="350"/>
      <c r="I250" s="350"/>
      <c r="J250" s="350"/>
      <c r="K250" s="350"/>
      <c r="L250" s="350"/>
      <c r="M250" s="350"/>
      <c r="N250" s="350"/>
      <c r="O250" s="350"/>
      <c r="P250" s="350"/>
      <c r="Q250" s="350"/>
      <c r="R250" s="350"/>
      <c r="S250" s="350"/>
      <c r="T250" s="350"/>
    </row>
    <row r="251" spans="8:20" s="2" customFormat="1" ht="36" customHeight="1" x14ac:dyDescent="0.25">
      <c r="H251" s="350"/>
      <c r="I251" s="350"/>
      <c r="J251" s="350"/>
      <c r="K251" s="350"/>
      <c r="L251" s="350"/>
      <c r="M251" s="350"/>
      <c r="N251" s="350"/>
      <c r="O251" s="350"/>
      <c r="P251" s="350"/>
      <c r="Q251" s="350"/>
      <c r="R251" s="350"/>
      <c r="S251" s="350"/>
      <c r="T251" s="350"/>
    </row>
    <row r="252" spans="8:20" s="2" customFormat="1" ht="36" customHeight="1" x14ac:dyDescent="0.25">
      <c r="H252" s="350"/>
      <c r="I252" s="350"/>
      <c r="J252" s="350"/>
      <c r="K252" s="350"/>
      <c r="L252" s="350"/>
      <c r="M252" s="350"/>
      <c r="N252" s="350"/>
      <c r="O252" s="350"/>
      <c r="P252" s="350"/>
      <c r="Q252" s="350"/>
      <c r="R252" s="350"/>
      <c r="S252" s="350"/>
      <c r="T252" s="350"/>
    </row>
    <row r="253" spans="8:20" s="2" customFormat="1" ht="36" customHeight="1" x14ac:dyDescent="0.25">
      <c r="H253" s="350"/>
      <c r="I253" s="350"/>
      <c r="J253" s="350"/>
      <c r="K253" s="350"/>
      <c r="L253" s="350"/>
      <c r="M253" s="350"/>
      <c r="N253" s="350"/>
      <c r="O253" s="350"/>
      <c r="P253" s="350"/>
      <c r="Q253" s="350"/>
      <c r="R253" s="350"/>
      <c r="S253" s="350"/>
      <c r="T253" s="350"/>
    </row>
    <row r="254" spans="8:20" s="2" customFormat="1" ht="36" customHeight="1" x14ac:dyDescent="0.25">
      <c r="H254" s="350"/>
      <c r="I254" s="350"/>
      <c r="J254" s="350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</row>
    <row r="255" spans="8:20" s="2" customFormat="1" ht="36" customHeight="1" x14ac:dyDescent="0.25">
      <c r="H255" s="350"/>
      <c r="I255" s="350"/>
      <c r="J255" s="350"/>
      <c r="K255" s="350"/>
      <c r="L255" s="350"/>
      <c r="M255" s="350"/>
      <c r="N255" s="350"/>
      <c r="O255" s="350"/>
      <c r="P255" s="350"/>
      <c r="Q255" s="350"/>
      <c r="R255" s="350"/>
      <c r="S255" s="350"/>
      <c r="T255" s="350"/>
    </row>
    <row r="256" spans="8:20" s="2" customFormat="1" ht="36" customHeight="1" x14ac:dyDescent="0.25"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</row>
    <row r="257" spans="8:20" s="2" customFormat="1" ht="36" customHeight="1" x14ac:dyDescent="0.25">
      <c r="H257" s="350"/>
      <c r="I257" s="350"/>
      <c r="J257" s="350"/>
      <c r="K257" s="350"/>
      <c r="L257" s="350"/>
      <c r="M257" s="350"/>
      <c r="N257" s="350"/>
      <c r="O257" s="350"/>
      <c r="P257" s="350"/>
      <c r="Q257" s="350"/>
      <c r="R257" s="350"/>
      <c r="S257" s="350"/>
      <c r="T257" s="350"/>
    </row>
    <row r="258" spans="8:20" s="2" customFormat="1" ht="36" customHeight="1" x14ac:dyDescent="0.25">
      <c r="H258" s="350"/>
      <c r="I258" s="350"/>
      <c r="J258" s="350"/>
      <c r="K258" s="350"/>
      <c r="L258" s="350"/>
      <c r="M258" s="350"/>
      <c r="N258" s="350"/>
      <c r="O258" s="350"/>
      <c r="P258" s="350"/>
      <c r="Q258" s="350"/>
      <c r="R258" s="350"/>
      <c r="S258" s="350"/>
      <c r="T258" s="350"/>
    </row>
    <row r="259" spans="8:20" s="2" customFormat="1" ht="36" customHeight="1" x14ac:dyDescent="0.25">
      <c r="H259" s="350"/>
      <c r="I259" s="350"/>
      <c r="J259" s="350"/>
      <c r="K259" s="350"/>
      <c r="L259" s="350"/>
      <c r="M259" s="350"/>
      <c r="N259" s="350"/>
      <c r="O259" s="350"/>
      <c r="P259" s="350"/>
      <c r="Q259" s="350"/>
      <c r="R259" s="350"/>
      <c r="S259" s="350"/>
      <c r="T259" s="350"/>
    </row>
    <row r="260" spans="8:20" s="2" customFormat="1" ht="36" customHeight="1" x14ac:dyDescent="0.25">
      <c r="H260" s="350"/>
      <c r="I260" s="350"/>
      <c r="J260" s="350"/>
      <c r="K260" s="350"/>
      <c r="L260" s="350"/>
      <c r="M260" s="350"/>
      <c r="N260" s="350"/>
      <c r="O260" s="350"/>
      <c r="P260" s="350"/>
      <c r="Q260" s="350"/>
      <c r="R260" s="350"/>
      <c r="S260" s="350"/>
      <c r="T260" s="350"/>
    </row>
    <row r="261" spans="8:20" s="2" customFormat="1" ht="36" customHeight="1" x14ac:dyDescent="0.25">
      <c r="H261" s="350"/>
      <c r="I261" s="350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</row>
    <row r="262" spans="8:20" s="2" customFormat="1" ht="36" customHeight="1" x14ac:dyDescent="0.25">
      <c r="H262" s="350"/>
      <c r="I262" s="350"/>
      <c r="J262" s="350"/>
      <c r="K262" s="350"/>
      <c r="L262" s="350"/>
      <c r="M262" s="350"/>
      <c r="N262" s="350"/>
      <c r="O262" s="350"/>
      <c r="P262" s="350"/>
      <c r="Q262" s="350"/>
      <c r="R262" s="350"/>
      <c r="S262" s="350"/>
      <c r="T262" s="350"/>
    </row>
    <row r="263" spans="8:20" s="2" customFormat="1" ht="36" customHeight="1" x14ac:dyDescent="0.25">
      <c r="H263" s="350"/>
      <c r="I263" s="350"/>
      <c r="J263" s="350"/>
      <c r="K263" s="350"/>
      <c r="L263" s="350"/>
      <c r="M263" s="350"/>
      <c r="N263" s="350"/>
      <c r="O263" s="350"/>
      <c r="P263" s="350"/>
      <c r="Q263" s="350"/>
      <c r="R263" s="350"/>
      <c r="S263" s="350"/>
      <c r="T263" s="350"/>
    </row>
    <row r="264" spans="8:20" s="2" customFormat="1" ht="36" customHeight="1" x14ac:dyDescent="0.25">
      <c r="H264" s="350"/>
      <c r="I264" s="350"/>
      <c r="J264" s="350"/>
      <c r="K264" s="350"/>
      <c r="L264" s="350"/>
      <c r="M264" s="350"/>
      <c r="N264" s="350"/>
      <c r="O264" s="350"/>
      <c r="P264" s="350"/>
      <c r="Q264" s="350"/>
      <c r="R264" s="350"/>
      <c r="S264" s="350"/>
      <c r="T264" s="350"/>
    </row>
    <row r="265" spans="8:20" s="2" customFormat="1" ht="36" customHeight="1" x14ac:dyDescent="0.25">
      <c r="H265" s="350"/>
      <c r="I265" s="350"/>
      <c r="J265" s="350"/>
      <c r="K265" s="350"/>
      <c r="L265" s="350"/>
      <c r="M265" s="350"/>
      <c r="N265" s="350"/>
      <c r="O265" s="350"/>
      <c r="P265" s="350"/>
      <c r="Q265" s="350"/>
      <c r="R265" s="350"/>
      <c r="S265" s="350"/>
      <c r="T265" s="350"/>
    </row>
    <row r="266" spans="8:20" s="2" customFormat="1" ht="36" customHeight="1" x14ac:dyDescent="0.25">
      <c r="H266" s="350"/>
      <c r="I266" s="350"/>
      <c r="J266" s="350"/>
      <c r="K266" s="350"/>
      <c r="L266" s="350"/>
      <c r="M266" s="350"/>
      <c r="N266" s="350"/>
      <c r="O266" s="350"/>
      <c r="P266" s="350"/>
      <c r="Q266" s="350"/>
      <c r="R266" s="350"/>
      <c r="S266" s="350"/>
      <c r="T266" s="350"/>
    </row>
    <row r="267" spans="8:20" s="2" customFormat="1" ht="36" customHeight="1" x14ac:dyDescent="0.25">
      <c r="H267" s="350"/>
      <c r="I267" s="350"/>
      <c r="J267" s="350"/>
      <c r="K267" s="350"/>
      <c r="L267" s="350"/>
      <c r="M267" s="350"/>
      <c r="N267" s="350"/>
      <c r="O267" s="350"/>
      <c r="P267" s="350"/>
      <c r="Q267" s="350"/>
      <c r="R267" s="350"/>
      <c r="S267" s="350"/>
      <c r="T267" s="350"/>
    </row>
    <row r="268" spans="8:20" s="2" customFormat="1" ht="36" customHeight="1" x14ac:dyDescent="0.25">
      <c r="H268" s="350"/>
      <c r="I268" s="350"/>
      <c r="J268" s="350"/>
      <c r="K268" s="350"/>
      <c r="L268" s="350"/>
      <c r="M268" s="350"/>
      <c r="N268" s="350"/>
      <c r="O268" s="350"/>
      <c r="P268" s="350"/>
      <c r="Q268" s="350"/>
      <c r="R268" s="350"/>
      <c r="S268" s="350"/>
      <c r="T268" s="350"/>
    </row>
    <row r="269" spans="8:20" s="2" customFormat="1" ht="36" customHeight="1" x14ac:dyDescent="0.25">
      <c r="H269" s="350"/>
      <c r="I269" s="350"/>
      <c r="J269" s="350"/>
      <c r="K269" s="350"/>
      <c r="L269" s="350"/>
      <c r="M269" s="350"/>
      <c r="N269" s="350"/>
      <c r="O269" s="350"/>
      <c r="P269" s="350"/>
      <c r="Q269" s="350"/>
      <c r="R269" s="350"/>
      <c r="S269" s="350"/>
      <c r="T269" s="350"/>
    </row>
    <row r="270" spans="8:20" s="2" customFormat="1" ht="36" customHeight="1" x14ac:dyDescent="0.25">
      <c r="H270" s="350"/>
      <c r="I270" s="350"/>
      <c r="J270" s="350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</row>
    <row r="271" spans="8:20" s="2" customFormat="1" ht="36" customHeight="1" x14ac:dyDescent="0.25">
      <c r="H271" s="350"/>
      <c r="I271" s="350"/>
      <c r="J271" s="350"/>
      <c r="K271" s="350"/>
      <c r="L271" s="350"/>
      <c r="M271" s="350"/>
      <c r="N271" s="350"/>
      <c r="O271" s="350"/>
      <c r="P271" s="350"/>
      <c r="Q271" s="350"/>
      <c r="R271" s="350"/>
      <c r="S271" s="350"/>
      <c r="T271" s="350"/>
    </row>
    <row r="272" spans="8:20" s="2" customFormat="1" ht="36" customHeight="1" x14ac:dyDescent="0.25">
      <c r="H272" s="350"/>
      <c r="I272" s="350"/>
      <c r="J272" s="350"/>
      <c r="K272" s="350"/>
      <c r="L272" s="350"/>
      <c r="M272" s="350"/>
      <c r="N272" s="350"/>
      <c r="O272" s="350"/>
      <c r="P272" s="350"/>
      <c r="Q272" s="350"/>
      <c r="R272" s="350"/>
      <c r="S272" s="350"/>
      <c r="T272" s="350"/>
    </row>
    <row r="273" spans="8:20" s="2" customFormat="1" ht="36" customHeight="1" x14ac:dyDescent="0.25">
      <c r="H273" s="350"/>
      <c r="I273" s="350"/>
      <c r="J273" s="350"/>
      <c r="K273" s="350"/>
      <c r="L273" s="350"/>
      <c r="M273" s="350"/>
      <c r="N273" s="350"/>
      <c r="O273" s="350"/>
      <c r="P273" s="350"/>
      <c r="Q273" s="350"/>
      <c r="R273" s="350"/>
      <c r="S273" s="350"/>
      <c r="T273" s="350"/>
    </row>
    <row r="274" spans="8:20" s="2" customFormat="1" ht="36" customHeight="1" x14ac:dyDescent="0.25">
      <c r="H274" s="350"/>
      <c r="I274" s="350"/>
      <c r="J274" s="350"/>
      <c r="K274" s="350"/>
      <c r="L274" s="350"/>
      <c r="M274" s="350"/>
      <c r="N274" s="350"/>
      <c r="O274" s="350"/>
      <c r="P274" s="350"/>
      <c r="Q274" s="350"/>
      <c r="R274" s="350"/>
      <c r="S274" s="350"/>
      <c r="T274" s="350"/>
    </row>
    <row r="275" spans="8:20" s="2" customFormat="1" ht="36" customHeight="1" x14ac:dyDescent="0.25">
      <c r="H275" s="350"/>
      <c r="I275" s="350"/>
      <c r="J275" s="350"/>
      <c r="K275" s="350"/>
      <c r="L275" s="350"/>
      <c r="M275" s="350"/>
      <c r="N275" s="350"/>
      <c r="O275" s="350"/>
      <c r="P275" s="350"/>
      <c r="Q275" s="350"/>
      <c r="R275" s="350"/>
      <c r="S275" s="350"/>
      <c r="T275" s="350"/>
    </row>
    <row r="276" spans="8:20" s="2" customFormat="1" ht="36" customHeight="1" x14ac:dyDescent="0.25">
      <c r="H276" s="350"/>
      <c r="I276" s="350"/>
      <c r="J276" s="350"/>
      <c r="K276" s="350"/>
      <c r="L276" s="350"/>
      <c r="M276" s="350"/>
      <c r="N276" s="350"/>
      <c r="O276" s="350"/>
      <c r="P276" s="350"/>
      <c r="Q276" s="350"/>
      <c r="R276" s="350"/>
      <c r="S276" s="350"/>
      <c r="T276" s="350"/>
    </row>
    <row r="277" spans="8:20" s="2" customFormat="1" ht="36" customHeight="1" x14ac:dyDescent="0.25">
      <c r="H277" s="350"/>
      <c r="I277" s="350"/>
      <c r="J277" s="350"/>
      <c r="K277" s="350"/>
      <c r="L277" s="350"/>
      <c r="M277" s="350"/>
      <c r="N277" s="350"/>
      <c r="O277" s="350"/>
      <c r="P277" s="350"/>
      <c r="Q277" s="350"/>
      <c r="R277" s="350"/>
      <c r="S277" s="350"/>
      <c r="T277" s="350"/>
    </row>
    <row r="278" spans="8:20" s="2" customFormat="1" ht="36" customHeight="1" x14ac:dyDescent="0.25">
      <c r="H278" s="350"/>
      <c r="I278" s="350"/>
      <c r="J278" s="350"/>
      <c r="K278" s="350"/>
      <c r="L278" s="350"/>
      <c r="M278" s="350"/>
      <c r="N278" s="350"/>
      <c r="O278" s="350"/>
      <c r="P278" s="350"/>
      <c r="Q278" s="350"/>
      <c r="R278" s="350"/>
      <c r="S278" s="350"/>
      <c r="T278" s="350"/>
    </row>
    <row r="279" spans="8:20" s="2" customFormat="1" ht="36" customHeight="1" x14ac:dyDescent="0.25">
      <c r="H279" s="350"/>
      <c r="I279" s="350"/>
      <c r="J279" s="350"/>
      <c r="K279" s="350"/>
      <c r="L279" s="350"/>
      <c r="M279" s="350"/>
      <c r="N279" s="350"/>
      <c r="O279" s="350"/>
      <c r="P279" s="350"/>
      <c r="Q279" s="350"/>
      <c r="R279" s="350"/>
      <c r="S279" s="350"/>
      <c r="T279" s="350"/>
    </row>
    <row r="280" spans="8:20" s="2" customFormat="1" ht="36" customHeight="1" x14ac:dyDescent="0.25">
      <c r="H280" s="350"/>
      <c r="I280" s="350"/>
      <c r="J280" s="350"/>
      <c r="K280" s="350"/>
      <c r="L280" s="350"/>
      <c r="M280" s="350"/>
      <c r="N280" s="350"/>
      <c r="O280" s="350"/>
      <c r="P280" s="350"/>
      <c r="Q280" s="350"/>
      <c r="R280" s="350"/>
      <c r="S280" s="350"/>
      <c r="T280" s="350"/>
    </row>
    <row r="281" spans="8:20" s="2" customFormat="1" ht="36" customHeight="1" x14ac:dyDescent="0.25">
      <c r="H281" s="350"/>
      <c r="I281" s="350"/>
      <c r="J281" s="350"/>
      <c r="K281" s="350"/>
      <c r="L281" s="350"/>
      <c r="M281" s="350"/>
      <c r="N281" s="350"/>
      <c r="O281" s="350"/>
      <c r="P281" s="350"/>
      <c r="Q281" s="350"/>
      <c r="R281" s="350"/>
      <c r="S281" s="350"/>
      <c r="T281" s="350"/>
    </row>
  </sheetData>
  <pageMargins left="0.75" right="0.75" top="1" bottom="1" header="0.5" footer="0.5"/>
  <pageSetup scale="9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SCHOOL PROJECTIONS</vt:lpstr>
      <vt:lpstr>MASTER BID</vt:lpstr>
      <vt:lpstr>FSA</vt:lpstr>
      <vt:lpstr>NORTHWEST</vt:lpstr>
      <vt:lpstr>WAXIE</vt:lpstr>
      <vt:lpstr>GEM STATE</vt:lpstr>
      <vt:lpstr>BRADY</vt:lpstr>
    </vt:vector>
  </TitlesOfParts>
  <Company>Gooding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Anji Baumann</dc:creator>
  <cp:lastModifiedBy>Darlena</cp:lastModifiedBy>
  <cp:lastPrinted>2016-06-15T20:03:11Z</cp:lastPrinted>
  <dcterms:created xsi:type="dcterms:W3CDTF">2016-04-13T20:21:04Z</dcterms:created>
  <dcterms:modified xsi:type="dcterms:W3CDTF">2016-09-16T11:34:40Z</dcterms:modified>
</cp:coreProperties>
</file>